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EMP\Desktop\foad paie 2020\PAIE N5\20-PREMIER CAS DE PREPARATION A EXAMEN\"/>
    </mc:Choice>
  </mc:AlternateContent>
  <xr:revisionPtr revIDLastSave="0" documentId="13_ncr:1_{89325F8C-1158-4A67-B955-9F13A0DC854E}" xr6:coauthVersionLast="47" xr6:coauthVersionMax="47" xr10:uidLastSave="{00000000-0000-0000-0000-000000000000}"/>
  <bookViews>
    <workbookView xWindow="49080" yWindow="-660" windowWidth="29040" windowHeight="15840" tabRatio="944" activeTab="4" xr2:uid="{00000000-000D-0000-FFFF-FFFF00000000}"/>
  </bookViews>
  <sheets>
    <sheet name="SALARIES" sheetId="1" r:id="rId1"/>
    <sheet name="CONDITIONS PARTICULIERES" sheetId="2" r:id="rId2"/>
    <sheet name="SALAIRES" sheetId="3" r:id="rId3"/>
    <sheet name="CALENDRIER DU MOIS DE MAI" sheetId="4" r:id="rId4"/>
    <sheet name="MAQUETTE DE BULLETIN " sheetId="18" r:id="rId5"/>
    <sheet name="Feuil1" sheetId="11" state="hidden" r:id="rId6"/>
    <sheet name="REGULARISATION" sheetId="1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3" i="18" l="1"/>
  <c r="B99" i="18"/>
  <c r="D99" i="18" s="1"/>
  <c r="B97" i="18"/>
  <c r="D97" i="18" s="1"/>
  <c r="B96" i="18"/>
  <c r="D96" i="18" s="1"/>
  <c r="D95" i="18"/>
  <c r="D94" i="18"/>
  <c r="D93" i="18"/>
  <c r="B92" i="18"/>
  <c r="D92" i="18" s="1"/>
  <c r="B91" i="18"/>
  <c r="D91" i="18" s="1"/>
  <c r="C44" i="18"/>
  <c r="F67" i="13"/>
  <c r="F68" i="13"/>
  <c r="F69" i="13"/>
  <c r="F70" i="13"/>
  <c r="F71" i="13"/>
  <c r="F72" i="13"/>
  <c r="F73" i="13"/>
  <c r="F74" i="13"/>
  <c r="F75" i="13"/>
  <c r="F76" i="13"/>
  <c r="F77" i="13"/>
  <c r="F66" i="13"/>
  <c r="E85" i="13"/>
  <c r="E86" i="13" s="1"/>
  <c r="C85" i="13"/>
  <c r="C67" i="13"/>
  <c r="C68" i="13" s="1"/>
  <c r="C69" i="13" s="1"/>
  <c r="C70" i="13" s="1"/>
  <c r="C71" i="13" s="1"/>
  <c r="C72" i="13" s="1"/>
  <c r="C73" i="13" s="1"/>
  <c r="C74" i="13" s="1"/>
  <c r="C75" i="13" s="1"/>
  <c r="C76" i="13" s="1"/>
  <c r="C77" i="13" s="1"/>
  <c r="E66" i="13"/>
  <c r="E67" i="13" s="1"/>
  <c r="E68" i="13" s="1"/>
  <c r="E69" i="13" s="1"/>
  <c r="C66" i="13"/>
  <c r="F58" i="13"/>
  <c r="D58" i="13"/>
  <c r="F57" i="13"/>
  <c r="D57" i="13"/>
  <c r="F56" i="13"/>
  <c r="D56" i="13"/>
  <c r="F55" i="13"/>
  <c r="D55" i="13"/>
  <c r="F54" i="13"/>
  <c r="D54" i="13"/>
  <c r="F53" i="13"/>
  <c r="D53" i="13"/>
  <c r="F52" i="13"/>
  <c r="D52" i="13"/>
  <c r="F51" i="13"/>
  <c r="D51" i="13"/>
  <c r="F50" i="13"/>
  <c r="D50" i="13"/>
  <c r="F49" i="13"/>
  <c r="D49" i="13"/>
  <c r="F48" i="13"/>
  <c r="D48" i="13"/>
  <c r="F47" i="13"/>
  <c r="G47" i="13" s="1"/>
  <c r="D47" i="13"/>
  <c r="C47" i="13"/>
  <c r="C48" i="13" s="1"/>
  <c r="F41" i="13"/>
  <c r="D41" i="13"/>
  <c r="F40" i="13"/>
  <c r="D40" i="13"/>
  <c r="F39" i="13"/>
  <c r="D39" i="13"/>
  <c r="F38" i="13"/>
  <c r="D38" i="13"/>
  <c r="F37" i="13"/>
  <c r="D37" i="13"/>
  <c r="F36" i="13"/>
  <c r="D36" i="13"/>
  <c r="F35" i="13"/>
  <c r="D35" i="13"/>
  <c r="F34" i="13"/>
  <c r="D34" i="13"/>
  <c r="F33" i="13"/>
  <c r="D33" i="13"/>
  <c r="F32" i="13"/>
  <c r="D32" i="13"/>
  <c r="F31" i="13"/>
  <c r="D31" i="13"/>
  <c r="F30" i="13"/>
  <c r="G30" i="13" s="1"/>
  <c r="G31" i="13" s="1"/>
  <c r="G32" i="13" s="1"/>
  <c r="G33" i="13" s="1"/>
  <c r="G34" i="13" s="1"/>
  <c r="G35" i="13" s="1"/>
  <c r="G36" i="13" s="1"/>
  <c r="G37" i="13" s="1"/>
  <c r="G38" i="13" s="1"/>
  <c r="G39" i="13" s="1"/>
  <c r="G40" i="13" s="1"/>
  <c r="G41" i="13" s="1"/>
  <c r="D30" i="13"/>
  <c r="C30" i="13"/>
  <c r="C31" i="13" s="1"/>
  <c r="D22" i="13"/>
  <c r="D21" i="13"/>
  <c r="D20" i="13"/>
  <c r="D19" i="13"/>
  <c r="D18" i="13"/>
  <c r="D17" i="13"/>
  <c r="D16" i="13"/>
  <c r="D15" i="13"/>
  <c r="D14" i="13"/>
  <c r="D13" i="13"/>
  <c r="D12" i="13"/>
  <c r="D11" i="13"/>
  <c r="E11" i="13" s="1"/>
  <c r="E12" i="13" s="1"/>
  <c r="E13" i="13" s="1"/>
  <c r="E14" i="13" s="1"/>
  <c r="E15" i="13" s="1"/>
  <c r="E16" i="13" s="1"/>
  <c r="E17" i="13" s="1"/>
  <c r="E18" i="13" s="1"/>
  <c r="E19" i="13" s="1"/>
  <c r="E20" i="13" s="1"/>
  <c r="E21" i="13" s="1"/>
  <c r="E22" i="13" s="1"/>
  <c r="C11" i="13"/>
  <c r="F11" i="13" s="1"/>
  <c r="G11" i="13" s="1"/>
  <c r="H11" i="13" s="1"/>
  <c r="C12" i="13" l="1"/>
  <c r="C32" i="13"/>
  <c r="H31" i="13"/>
  <c r="I31" i="13" s="1"/>
  <c r="I66" i="13"/>
  <c r="G66" i="13"/>
  <c r="H66" i="13" s="1"/>
  <c r="E70" i="13"/>
  <c r="G85" i="13"/>
  <c r="H85" i="13" s="1"/>
  <c r="C86" i="13"/>
  <c r="G48" i="13"/>
  <c r="G49" i="13" s="1"/>
  <c r="G50" i="13" s="1"/>
  <c r="G51" i="13" s="1"/>
  <c r="G52" i="13" s="1"/>
  <c r="G53" i="13" s="1"/>
  <c r="G54" i="13" s="1"/>
  <c r="G55" i="13" s="1"/>
  <c r="G56" i="13" s="1"/>
  <c r="G57" i="13" s="1"/>
  <c r="G58" i="13" s="1"/>
  <c r="E87" i="13"/>
  <c r="C49" i="13"/>
  <c r="H48" i="13"/>
  <c r="I48" i="13" s="1"/>
  <c r="J48" i="13" s="1"/>
  <c r="K48" i="13" s="1"/>
  <c r="H30" i="13"/>
  <c r="I30" i="13" s="1"/>
  <c r="J30" i="13" s="1"/>
  <c r="K30" i="13" s="1"/>
  <c r="H47" i="13"/>
  <c r="I47" i="13" s="1"/>
  <c r="J47" i="13" s="1"/>
  <c r="K47" i="13" s="1"/>
  <c r="F85" i="13"/>
  <c r="G69" i="13" l="1"/>
  <c r="I69" i="13"/>
  <c r="J31" i="13"/>
  <c r="K31" i="13" s="1"/>
  <c r="G67" i="13"/>
  <c r="H67" i="13" s="1"/>
  <c r="I67" i="13"/>
  <c r="C87" i="13"/>
  <c r="G86" i="13"/>
  <c r="H86" i="13" s="1"/>
  <c r="I68" i="13"/>
  <c r="G68" i="13"/>
  <c r="C33" i="13"/>
  <c r="H32" i="13"/>
  <c r="I32" i="13" s="1"/>
  <c r="J32" i="13" s="1"/>
  <c r="K32" i="13" s="1"/>
  <c r="E88" i="13"/>
  <c r="F87" i="13"/>
  <c r="E71" i="13"/>
  <c r="C50" i="13"/>
  <c r="H49" i="13"/>
  <c r="I49" i="13" s="1"/>
  <c r="J49" i="13" s="1"/>
  <c r="K49" i="13" s="1"/>
  <c r="F86" i="13"/>
  <c r="F12" i="13"/>
  <c r="G12" i="13" s="1"/>
  <c r="H12" i="13" s="1"/>
  <c r="C13" i="13"/>
  <c r="B114" i="18" l="1"/>
  <c r="D114" i="18" s="1"/>
  <c r="B105" i="18"/>
  <c r="C90" i="18"/>
  <c r="B115" i="18"/>
  <c r="B100" i="18"/>
  <c r="D100" i="18" s="1"/>
  <c r="D102" i="18" s="1"/>
  <c r="H68" i="13"/>
  <c r="H69" i="13"/>
  <c r="C51" i="13"/>
  <c r="H50" i="13"/>
  <c r="I50" i="13" s="1"/>
  <c r="J50" i="13" s="1"/>
  <c r="K50" i="13" s="1"/>
  <c r="F13" i="13"/>
  <c r="G13" i="13" s="1"/>
  <c r="H13" i="13" s="1"/>
  <c r="C14" i="13"/>
  <c r="E89" i="13"/>
  <c r="F88" i="13"/>
  <c r="I70" i="13"/>
  <c r="G70" i="13"/>
  <c r="H70" i="13" s="1"/>
  <c r="E72" i="13"/>
  <c r="C34" i="13"/>
  <c r="H33" i="13"/>
  <c r="I33" i="13" s="1"/>
  <c r="J33" i="13" s="1"/>
  <c r="K33" i="13" s="1"/>
  <c r="C88" i="13"/>
  <c r="G87" i="13"/>
  <c r="H87" i="13" s="1"/>
  <c r="B116" i="18" l="1"/>
  <c r="D116" i="18" s="1"/>
  <c r="D115" i="18"/>
  <c r="D117" i="18" s="1"/>
  <c r="D105" i="18"/>
  <c r="B106" i="18"/>
  <c r="D106" i="18" s="1"/>
  <c r="C35" i="13"/>
  <c r="H34" i="13"/>
  <c r="I34" i="13" s="1"/>
  <c r="J34" i="13" s="1"/>
  <c r="K34" i="13" s="1"/>
  <c r="G71" i="13"/>
  <c r="H71" i="13" s="1"/>
  <c r="I71" i="13"/>
  <c r="E73" i="13"/>
  <c r="C52" i="13"/>
  <c r="H51" i="13"/>
  <c r="I51" i="13" s="1"/>
  <c r="J51" i="13" s="1"/>
  <c r="K51" i="13" s="1"/>
  <c r="G88" i="13"/>
  <c r="H88" i="13" s="1"/>
  <c r="C89" i="13"/>
  <c r="E90" i="13"/>
  <c r="F89" i="13"/>
  <c r="F14" i="13"/>
  <c r="G14" i="13" s="1"/>
  <c r="H14" i="13" s="1"/>
  <c r="C15" i="13"/>
  <c r="C53" i="13" l="1"/>
  <c r="H52" i="13"/>
  <c r="I52" i="13" s="1"/>
  <c r="J52" i="13" s="1"/>
  <c r="K52" i="13" s="1"/>
  <c r="F15" i="13"/>
  <c r="G15" i="13" s="1"/>
  <c r="H15" i="13" s="1"/>
  <c r="C16" i="13"/>
  <c r="I72" i="13"/>
  <c r="G72" i="13"/>
  <c r="H72" i="13" s="1"/>
  <c r="E91" i="13"/>
  <c r="F90" i="13"/>
  <c r="G89" i="13"/>
  <c r="H89" i="13" s="1"/>
  <c r="C90" i="13"/>
  <c r="E74" i="13"/>
  <c r="C36" i="13"/>
  <c r="H35" i="13"/>
  <c r="I35" i="13" s="1"/>
  <c r="J35" i="13" s="1"/>
  <c r="K35" i="13" s="1"/>
  <c r="B107" i="18" l="1"/>
  <c r="D107" i="18" s="1"/>
  <c r="D109" i="18" s="1"/>
  <c r="E75" i="13"/>
  <c r="E92" i="13"/>
  <c r="F91" i="13"/>
  <c r="G73" i="13"/>
  <c r="H73" i="13" s="1"/>
  <c r="I73" i="13"/>
  <c r="F16" i="13"/>
  <c r="G16" i="13" s="1"/>
  <c r="H16" i="13" s="1"/>
  <c r="C17" i="13"/>
  <c r="C91" i="13"/>
  <c r="G90" i="13"/>
  <c r="H90" i="13" s="1"/>
  <c r="C37" i="13"/>
  <c r="H36" i="13"/>
  <c r="I36" i="13" s="1"/>
  <c r="J36" i="13" s="1"/>
  <c r="K36" i="13" s="1"/>
  <c r="C54" i="13"/>
  <c r="H53" i="13"/>
  <c r="I53" i="13" s="1"/>
  <c r="J53" i="13" s="1"/>
  <c r="K53" i="13" s="1"/>
  <c r="C38" i="13" l="1"/>
  <c r="H37" i="13"/>
  <c r="I37" i="13" s="1"/>
  <c r="J37" i="13" s="1"/>
  <c r="K37" i="13" s="1"/>
  <c r="E93" i="13"/>
  <c r="F92" i="13"/>
  <c r="F17" i="13"/>
  <c r="G17" i="13" s="1"/>
  <c r="H17" i="13" s="1"/>
  <c r="C18" i="13"/>
  <c r="I74" i="13"/>
  <c r="G74" i="13"/>
  <c r="H74" i="13" s="1"/>
  <c r="C55" i="13"/>
  <c r="H54" i="13"/>
  <c r="I54" i="13" s="1"/>
  <c r="J54" i="13" s="1"/>
  <c r="K54" i="13" s="1"/>
  <c r="C92" i="13"/>
  <c r="G91" i="13"/>
  <c r="H91" i="13" s="1"/>
  <c r="E76" i="13"/>
  <c r="G92" i="13" l="1"/>
  <c r="H92" i="13" s="1"/>
  <c r="C93" i="13"/>
  <c r="E94" i="13"/>
  <c r="F93" i="13"/>
  <c r="G75" i="13"/>
  <c r="H75" i="13" s="1"/>
  <c r="I75" i="13"/>
  <c r="C19" i="13"/>
  <c r="F18" i="13"/>
  <c r="G18" i="13" s="1"/>
  <c r="H18" i="13" s="1"/>
  <c r="E77" i="13"/>
  <c r="G77" i="13" s="1"/>
  <c r="G76" i="13"/>
  <c r="H76" i="13" s="1"/>
  <c r="C56" i="13"/>
  <c r="H55" i="13"/>
  <c r="I55" i="13" s="1"/>
  <c r="J55" i="13" s="1"/>
  <c r="K55" i="13" s="1"/>
  <c r="C39" i="13"/>
  <c r="H38" i="13"/>
  <c r="I38" i="13" s="1"/>
  <c r="J38" i="13" s="1"/>
  <c r="K38" i="13" s="1"/>
  <c r="C57" i="13" l="1"/>
  <c r="H56" i="13"/>
  <c r="I56" i="13" s="1"/>
  <c r="J56" i="13" s="1"/>
  <c r="K56" i="13" s="1"/>
  <c r="C20" i="13"/>
  <c r="F19" i="13"/>
  <c r="G19" i="13" s="1"/>
  <c r="H19" i="13" s="1"/>
  <c r="E95" i="13"/>
  <c r="G93" i="13"/>
  <c r="H93" i="13" s="1"/>
  <c r="C94" i="13"/>
  <c r="C40" i="13"/>
  <c r="H39" i="13"/>
  <c r="I39" i="13" s="1"/>
  <c r="J39" i="13" s="1"/>
  <c r="K39" i="13" s="1"/>
  <c r="H77" i="13"/>
  <c r="C95" i="13" l="1"/>
  <c r="G94" i="13"/>
  <c r="H94" i="13" s="1"/>
  <c r="C21" i="13"/>
  <c r="F20" i="13"/>
  <c r="G20" i="13" s="1"/>
  <c r="H20" i="13" s="1"/>
  <c r="F94" i="13"/>
  <c r="C41" i="13"/>
  <c r="H41" i="13" s="1"/>
  <c r="I41" i="13" s="1"/>
  <c r="H40" i="13"/>
  <c r="I40" i="13" s="1"/>
  <c r="J40" i="13" s="1"/>
  <c r="K40" i="13" s="1"/>
  <c r="E96" i="13"/>
  <c r="F95" i="13"/>
  <c r="C58" i="13"/>
  <c r="H58" i="13" s="1"/>
  <c r="I58" i="13" s="1"/>
  <c r="H57" i="13"/>
  <c r="I57" i="13" s="1"/>
  <c r="J57" i="13" s="1"/>
  <c r="K57" i="13" s="1"/>
  <c r="J41" i="13" l="1"/>
  <c r="K41" i="13" s="1"/>
  <c r="F21" i="13"/>
  <c r="G21" i="13" s="1"/>
  <c r="H21" i="13" s="1"/>
  <c r="C22" i="13"/>
  <c r="F22" i="13" s="1"/>
  <c r="G22" i="13" s="1"/>
  <c r="H22" i="13" s="1"/>
  <c r="J58" i="13"/>
  <c r="K58" i="13" s="1"/>
  <c r="C96" i="13"/>
  <c r="G96" i="13" s="1"/>
  <c r="G95" i="13"/>
  <c r="H95" i="13" s="1"/>
  <c r="H96" i="13" l="1"/>
  <c r="F96" i="13"/>
</calcChain>
</file>

<file path=xl/sharedStrings.xml><?xml version="1.0" encoding="utf-8"?>
<sst xmlns="http://schemas.openxmlformats.org/spreadsheetml/2006/main" count="304" uniqueCount="235">
  <si>
    <t>DUMAINE</t>
  </si>
  <si>
    <t>VALETTE</t>
  </si>
  <si>
    <t>HERMAN</t>
  </si>
  <si>
    <t>DUMOULIN</t>
  </si>
  <si>
    <t>LAMBERT</t>
  </si>
  <si>
    <t>Entrée dans la société</t>
  </si>
  <si>
    <t>Contrat</t>
  </si>
  <si>
    <t>CDI</t>
  </si>
  <si>
    <t>CDD</t>
  </si>
  <si>
    <t>Durée hebdomadaire</t>
  </si>
  <si>
    <t>Statut</t>
  </si>
  <si>
    <t>Non-cadre</t>
  </si>
  <si>
    <t>Cadre</t>
  </si>
  <si>
    <t>Gérant</t>
  </si>
  <si>
    <t>Salaire de base</t>
  </si>
  <si>
    <t>Sortie de la société</t>
  </si>
  <si>
    <t>Fiches résumées des salariés</t>
  </si>
  <si>
    <t>CONDITIONS PARTICULIERES</t>
  </si>
  <si>
    <t>Prime d'ancienneté</t>
  </si>
  <si>
    <t>Changement de taux</t>
  </si>
  <si>
    <t>Assiette de calcul</t>
  </si>
  <si>
    <t>Salaire de base minimum de la catégorie</t>
  </si>
  <si>
    <t>Taux</t>
  </si>
  <si>
    <t>Pas de prime</t>
  </si>
  <si>
    <t>&gt; 10 ans</t>
  </si>
  <si>
    <t>Salaire minimum de la catégorie du salarié</t>
  </si>
  <si>
    <t>SMIC</t>
  </si>
  <si>
    <t>SALAIRES</t>
  </si>
  <si>
    <t>Horaires</t>
  </si>
  <si>
    <t>7 h / jour
lundi à vendredi</t>
  </si>
  <si>
    <t>Fériés</t>
  </si>
  <si>
    <t>Chomés et payés</t>
  </si>
  <si>
    <t>Absences</t>
  </si>
  <si>
    <t>Heures supplémentaires à 150%</t>
  </si>
  <si>
    <t>Salaire brut</t>
  </si>
  <si>
    <t>SANTE</t>
  </si>
  <si>
    <t xml:space="preserve">Accident du travail - Maladies professionnelles </t>
  </si>
  <si>
    <t>Retraite</t>
  </si>
  <si>
    <t>Total de cotisations et contributions</t>
  </si>
  <si>
    <t>NET A PAYER AVANT IMPOT SUR LE REVENU</t>
  </si>
  <si>
    <t>dont évolution de la rémunération liée à la suppression des cotisations chômage et maladie</t>
  </si>
  <si>
    <t>IMPOT SUR LE REVENU</t>
  </si>
  <si>
    <t>Bases</t>
  </si>
  <si>
    <t>Assiettes</t>
  </si>
  <si>
    <t>1,50% sur TA cadres uniquement</t>
  </si>
  <si>
    <t>Prévoyance patronale</t>
  </si>
  <si>
    <t>Mutuelle salariale</t>
  </si>
  <si>
    <t>Mutuelle patronale</t>
  </si>
  <si>
    <t>Prévoyances et mutuelles</t>
  </si>
  <si>
    <t>Taux de prélèvement à la source</t>
  </si>
  <si>
    <t>Personnes assurées par mutuelle</t>
  </si>
  <si>
    <t>2 conjoints</t>
  </si>
  <si>
    <t>dispensé</t>
  </si>
  <si>
    <t>2 conjoints
 + 1 enfant</t>
  </si>
  <si>
    <t>20 € conjoint et 10 € / enfant</t>
  </si>
  <si>
    <t>24 € conjoint et 12 € / enfant</t>
  </si>
  <si>
    <t>TAUX QCCIDENT DU TRAVAIL</t>
  </si>
  <si>
    <t>Mois suivant date anniversaire de la date d'embauche</t>
  </si>
  <si>
    <t xml:space="preserve">Autres contributions dues par l'employeur </t>
  </si>
  <si>
    <t xml:space="preserve">Sécurité sociale plafonnée </t>
  </si>
  <si>
    <t xml:space="preserve">Assurance chômage </t>
  </si>
  <si>
    <t>Sécurité sociale déplafonnée</t>
  </si>
  <si>
    <t>Complémentaire Tranche 1</t>
  </si>
  <si>
    <t>Férié chomé et payé</t>
  </si>
  <si>
    <t>Dialogue social : 0,016%</t>
  </si>
  <si>
    <t>Solidarité autonomie : 0,30%</t>
  </si>
  <si>
    <t>Apprentissage : 0,68%</t>
  </si>
  <si>
    <t>AU TOTAL</t>
  </si>
  <si>
    <t xml:space="preserve"> Rubrique dont évolution de la rémunération liée à la suppression des cotisations chômage et maladie</t>
  </si>
  <si>
    <t>Assurance chômage</t>
  </si>
  <si>
    <t>Maladie</t>
  </si>
  <si>
    <t>CSG CRDS</t>
  </si>
  <si>
    <t>Rubrique d'évolution</t>
  </si>
  <si>
    <t>Réduction générale de cotisation</t>
  </si>
  <si>
    <t>Abattement sur heures supplémentaires</t>
  </si>
  <si>
    <t>Allègement dû à la réduction d'allocation familiale</t>
  </si>
  <si>
    <t>Allègement dû à la réduction de cotisation maladie</t>
  </si>
  <si>
    <t>Allègement total</t>
  </si>
  <si>
    <t xml:space="preserve"> Rubrique Allègement de cotisations employeur</t>
  </si>
  <si>
    <t>5 à 10 ans</t>
  </si>
  <si>
    <t>Ancienneté &lt;  5 ans</t>
  </si>
  <si>
    <t>jeudi</t>
  </si>
  <si>
    <t>vendredi</t>
  </si>
  <si>
    <t>lundi</t>
  </si>
  <si>
    <t>mardi</t>
  </si>
  <si>
    <t>mercredi</t>
  </si>
  <si>
    <t>MOIS</t>
  </si>
  <si>
    <t>Calendrier de travail du mois de mai</t>
  </si>
  <si>
    <t>BULLETIN DE SALAIRE</t>
  </si>
  <si>
    <t>Employeur</t>
  </si>
  <si>
    <t>Salarié</t>
  </si>
  <si>
    <t>Nom :</t>
  </si>
  <si>
    <t>Adresse  :</t>
  </si>
  <si>
    <t>Prénom :</t>
  </si>
  <si>
    <t>Complément :</t>
  </si>
  <si>
    <t>N° de S.S. :</t>
  </si>
  <si>
    <t>Adresse :</t>
  </si>
  <si>
    <t>Code postal :</t>
  </si>
  <si>
    <t>Ville :</t>
  </si>
  <si>
    <t>CP/ Ville</t>
  </si>
  <si>
    <t>N° SIRET :</t>
  </si>
  <si>
    <t>Emploi :</t>
  </si>
  <si>
    <t>Code NAF(APE) :</t>
  </si>
  <si>
    <t>Contrat :</t>
  </si>
  <si>
    <t>Site d'emploi :</t>
  </si>
  <si>
    <t>Position :</t>
  </si>
  <si>
    <t>Effectif :</t>
  </si>
  <si>
    <t>Embauche :</t>
  </si>
  <si>
    <t>Convention collective :</t>
  </si>
  <si>
    <t>Horaire mensualisé :</t>
  </si>
  <si>
    <t>Autre :</t>
  </si>
  <si>
    <t>Période du :</t>
  </si>
  <si>
    <t>Au :</t>
  </si>
  <si>
    <t>Eléments de revenu brut</t>
  </si>
  <si>
    <t>Nombre/Base</t>
  </si>
  <si>
    <t>Taux/Val unitaire</t>
  </si>
  <si>
    <t>Montants</t>
  </si>
  <si>
    <t>Avantage en nature</t>
  </si>
  <si>
    <t>Heures supplémentaires à 125%</t>
  </si>
  <si>
    <t>Retenue absence arrêt de travail</t>
  </si>
  <si>
    <t xml:space="preserve">IJSS </t>
  </si>
  <si>
    <t>Maintien de salaire</t>
  </si>
  <si>
    <t>Indemnité de précarité</t>
  </si>
  <si>
    <t>Cotisations et contributions sociales</t>
  </si>
  <si>
    <t>Sécurité sociale - Maladie - Maternité - Invalidité décès</t>
  </si>
  <si>
    <t>Complémentaire incapacité invalidité décès Tranche 1</t>
  </si>
  <si>
    <t>Complémentaire incapacité invalidité décès Tranche 2</t>
  </si>
  <si>
    <t>Contribution équilibre technique CET</t>
  </si>
  <si>
    <t>Retraite Supplémentaire</t>
  </si>
  <si>
    <t xml:space="preserve"> Famille </t>
  </si>
  <si>
    <t>APEC (Cadres)</t>
  </si>
  <si>
    <t>CSG déductible de l'impôt sur le revenu</t>
  </si>
  <si>
    <t>CSG CRDS non-déductible de l'impôt sur le revenu</t>
  </si>
  <si>
    <t>CSG/CRDS non-déductibles de l'impôt sur le revenu sur heures supplémentaires</t>
  </si>
  <si>
    <t>Acompte</t>
  </si>
  <si>
    <t>Saisie sur salaires</t>
  </si>
  <si>
    <t>Titres repas</t>
  </si>
  <si>
    <t>Montant</t>
  </si>
  <si>
    <t>Salaires bruts</t>
  </si>
  <si>
    <t>Dans votre intérêt et pour vous aider à faire valoir vos droits, conserver ce bulletin de paie sans limitation de durée</t>
  </si>
  <si>
    <t>Construction : 0,45%</t>
  </si>
  <si>
    <t>Regularisation mensuelle progressive des plafonds de sécurité sociale</t>
  </si>
  <si>
    <t>Plafond de sécurité sociale</t>
  </si>
  <si>
    <t>Cumuls bruts</t>
  </si>
  <si>
    <t>Plafonds</t>
  </si>
  <si>
    <t>Plafonds 
cumulés</t>
  </si>
  <si>
    <t>TA/T1 
cumulées</t>
  </si>
  <si>
    <t>TA/T1
du mois</t>
  </si>
  <si>
    <t>TB/T2
 du mois</t>
  </si>
  <si>
    <t>Regularisation mensuelle progressive des cotisations de maladie</t>
  </si>
  <si>
    <t>Assiette 
 7%</t>
  </si>
  <si>
    <t>smics</t>
  </si>
  <si>
    <t>2,5 SMIC</t>
  </si>
  <si>
    <t>CUMUL 2,5 SMIC</t>
  </si>
  <si>
    <t xml:space="preserve">Complément
6% </t>
  </si>
  <si>
    <t>Assiette cumulé
6%</t>
  </si>
  <si>
    <t>Assiette 6%
du mois</t>
  </si>
  <si>
    <t>Patronale
maladie</t>
  </si>
  <si>
    <t>JANVIER</t>
  </si>
  <si>
    <t>FÉVRIER</t>
  </si>
  <si>
    <t>MARS</t>
  </si>
  <si>
    <t>AVRIL</t>
  </si>
  <si>
    <t>MAI</t>
  </si>
  <si>
    <t>JUIN</t>
  </si>
  <si>
    <t>JUILLET</t>
  </si>
  <si>
    <t>AOÛT</t>
  </si>
  <si>
    <t>SEPTEMBRE</t>
  </si>
  <si>
    <t>OCTOBRE</t>
  </si>
  <si>
    <t>NOVEMBRE</t>
  </si>
  <si>
    <t>DÉCEMBRE</t>
  </si>
  <si>
    <t>Regularisation mensuelle progressive des cotisations d'allocations familiales</t>
  </si>
  <si>
    <t>Assiette 
 3,45%</t>
  </si>
  <si>
    <t>3,5 SMIC</t>
  </si>
  <si>
    <t>CUMUL 3,5 SMIC</t>
  </si>
  <si>
    <t xml:space="preserve">Complément
1,8% </t>
  </si>
  <si>
    <t>Assiette cumulée
1,8%</t>
  </si>
  <si>
    <t>Assiette 1,8%
du mois</t>
  </si>
  <si>
    <t>ALLEGEMENT GENERAL DE COTISATIONS = ALLEGEMENT FILLON</t>
  </si>
  <si>
    <t>coeff maximum cumulé</t>
  </si>
  <si>
    <t>BRUTS</t>
  </si>
  <si>
    <t>CUMULS</t>
  </si>
  <si>
    <t>SMICS
 CUMULES</t>
  </si>
  <si>
    <t>COEF ALLEGT
CUMULES</t>
  </si>
  <si>
    <t>ALLEGT 
CUMULES</t>
  </si>
  <si>
    <t>ALLEGT 
DU MOIS</t>
  </si>
  <si>
    <t>Remarque</t>
  </si>
  <si>
    <t>janvier</t>
  </si>
  <si>
    <t>février</t>
  </si>
  <si>
    <t>mars</t>
  </si>
  <si>
    <t>avril</t>
  </si>
  <si>
    <t>mai</t>
  </si>
  <si>
    <t>juin</t>
  </si>
  <si>
    <t>juillet</t>
  </si>
  <si>
    <t>août</t>
  </si>
  <si>
    <t>septembre</t>
  </si>
  <si>
    <t>octobre</t>
  </si>
  <si>
    <t>novembre</t>
  </si>
  <si>
    <t>décembre</t>
  </si>
  <si>
    <t>Regularisation mensuelle progressive de la cotisation CET</t>
  </si>
  <si>
    <t>CET à payer</t>
  </si>
  <si>
    <t>CET 
cumulées</t>
  </si>
  <si>
    <t>CET 
du mois</t>
  </si>
  <si>
    <t>01/09/N-6</t>
  </si>
  <si>
    <t>01/09/N-12</t>
  </si>
  <si>
    <t>01/04/N-4</t>
  </si>
  <si>
    <t>01/01/N-1</t>
  </si>
  <si>
    <t>01/01/N-25</t>
  </si>
  <si>
    <t>S1</t>
  </si>
  <si>
    <t>Heures complémentaires à 110%</t>
  </si>
  <si>
    <t>Heures complémentaires à 125%</t>
  </si>
  <si>
    <t>Prime de rendement</t>
  </si>
  <si>
    <t>Indemnités dimanches</t>
  </si>
  <si>
    <t>Retenues pour congés payés</t>
  </si>
  <si>
    <t>Indemnité de congés payés</t>
  </si>
  <si>
    <t>13ème mois</t>
  </si>
  <si>
    <t>Taux salarial</t>
  </si>
  <si>
    <t>Part salarié</t>
  </si>
  <si>
    <t>Part employeur</t>
  </si>
  <si>
    <t>Complémentaires santé</t>
  </si>
  <si>
    <r>
      <t>Complémentaire Tranche 2</t>
    </r>
    <r>
      <rPr>
        <sz val="11"/>
        <color rgb="FFFF0000"/>
        <rFont val="Times New Roman"/>
        <family val="1"/>
      </rPr>
      <t xml:space="preserve"> </t>
    </r>
  </si>
  <si>
    <t>COTISATIONS STATUTAIRES OU PREVUES PAR LA CONVENTION COLLECTIVE</t>
  </si>
  <si>
    <t>Exonération, écrètement et allègements</t>
  </si>
  <si>
    <t>Déplacement</t>
  </si>
  <si>
    <t>Cumul annuel</t>
  </si>
  <si>
    <t>Montant net imposable</t>
  </si>
  <si>
    <t>Impot sur le revenu prélevé à la source</t>
  </si>
  <si>
    <t>Montant des heures compl/suppl exonérées</t>
  </si>
  <si>
    <t>NET A PAYER AU SALARIE</t>
  </si>
  <si>
    <t>Allègement de cotisations employeurs</t>
  </si>
  <si>
    <t>Total versé par l'employeur</t>
  </si>
  <si>
    <t>versement transport :</t>
  </si>
  <si>
    <t>FNAL : 0,50%</t>
  </si>
  <si>
    <t>Formation</t>
  </si>
  <si>
    <t>Forfait social</t>
  </si>
  <si>
    <t>FNAL 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</si>
</sst>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000%"/>
    <numFmt numFmtId="166" formatCode="#,##0.00\ &quot;€&quot;"/>
    <numFmt numFmtId="167" formatCode="dddd\-dd\-mmm"/>
    <numFmt numFmtId="168" formatCode="_-* #,##0.00\ [$€-40C]_-;\-* #,##0.00\ [$€-40C]_-;_-* &quot;-&quot;??\ [$€-40C]_-;_-@_-"/>
    <numFmt numFmtId="169" formatCode="0.00000%"/>
    <numFmt numFmtId="170" formatCode="d/m;@"/>
    <numFmt numFmtId="171" formatCode="#,##0.00\ [$€-40C];[Red]\-#,##0.00\ [$€-40C]"/>
    <numFmt numFmtId="173" formatCode="0.000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sz val="8"/>
      <name val="Calibri"/>
      <family val="2"/>
      <scheme val="minor"/>
    </font>
    <font>
      <sz val="10"/>
      <color theme="1"/>
      <name val="Trebuchet MS"/>
      <family val="2"/>
    </font>
    <font>
      <sz val="10"/>
      <name val="Arial"/>
      <family val="2"/>
    </font>
    <font>
      <b/>
      <u/>
      <sz val="18"/>
      <color theme="1"/>
      <name val="Calibri"/>
      <family val="2"/>
      <scheme val="minor"/>
    </font>
    <font>
      <b/>
      <sz val="11"/>
      <color theme="4"/>
      <name val="Calibri"/>
      <family val="2"/>
      <scheme val="minor"/>
    </font>
    <font>
      <u/>
      <sz val="18"/>
      <color theme="1"/>
      <name val="Calibri"/>
      <family val="2"/>
      <scheme val="minor"/>
    </font>
    <font>
      <b/>
      <sz val="16"/>
      <color theme="1"/>
      <name val="Calibri"/>
      <family val="2"/>
      <scheme val="minor"/>
    </font>
    <font>
      <b/>
      <sz val="11"/>
      <color rgb="FFFF0000"/>
      <name val="Calibri"/>
      <family val="2"/>
      <scheme val="minor"/>
    </font>
    <font>
      <sz val="10"/>
      <color theme="1"/>
      <name val="Times New Roman"/>
      <family val="1"/>
    </font>
    <font>
      <b/>
      <sz val="10"/>
      <color rgb="FFFF0000"/>
      <name val="Times New Roman"/>
      <family val="1"/>
    </font>
    <font>
      <b/>
      <sz val="11"/>
      <name val="Arial"/>
      <family val="2"/>
    </font>
    <font>
      <sz val="11"/>
      <color theme="1"/>
      <name val="Times New Roman"/>
      <family val="1"/>
    </font>
    <font>
      <b/>
      <sz val="10"/>
      <name val="Arial"/>
      <family val="2"/>
    </font>
    <font>
      <b/>
      <sz val="11"/>
      <color theme="1"/>
      <name val="Times New Roman"/>
      <family val="1"/>
    </font>
    <font>
      <sz val="11"/>
      <name val="Times New Roman"/>
      <family val="1"/>
    </font>
    <font>
      <b/>
      <sz val="10"/>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0"/>
      <color rgb="FF000000"/>
      <name val="Times New Roman"/>
      <family val="1"/>
    </font>
    <font>
      <b/>
      <sz val="11"/>
      <color rgb="FFFF0000"/>
      <name val="Times New Roman"/>
      <family val="1"/>
    </font>
    <font>
      <b/>
      <sz val="11"/>
      <name val="Times New Roman"/>
      <family val="1"/>
    </font>
    <font>
      <b/>
      <sz val="8"/>
      <name val="Times New Roman"/>
      <family val="1"/>
    </font>
    <font>
      <sz val="8"/>
      <name val="Times New Roman"/>
      <family val="1"/>
    </font>
    <font>
      <b/>
      <sz val="14"/>
      <color rgb="FFFF0000"/>
      <name val="Times New Roman"/>
      <family val="1"/>
    </font>
    <font>
      <sz val="10"/>
      <color rgb="FF000000"/>
      <name val="Trebuchet MS"/>
      <family val="2"/>
    </font>
  </fonts>
  <fills count="11">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s>
  <borders count="6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medium">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indexed="64"/>
      </left>
      <right/>
      <top style="medium">
        <color auto="1"/>
      </top>
      <bottom style="medium">
        <color auto="1"/>
      </bottom>
      <diagonal/>
    </border>
    <border>
      <left/>
      <right style="medium">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medium">
        <color rgb="FF000000"/>
      </bottom>
      <diagonal/>
    </border>
    <border>
      <left style="thick">
        <color indexed="64"/>
      </left>
      <right style="thick">
        <color indexed="64"/>
      </right>
      <top style="thick">
        <color indexed="64"/>
      </top>
      <bottom style="thick">
        <color indexed="64"/>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indexed="64"/>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medium">
        <color rgb="FF000000"/>
      </bottom>
      <diagonal/>
    </border>
    <border>
      <left style="medium">
        <color rgb="FF000000"/>
      </left>
      <right style="medium">
        <color indexed="64"/>
      </right>
      <top style="medium">
        <color rgb="FF000000"/>
      </top>
      <bottom style="medium">
        <color rgb="FF00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8" fillId="0" borderId="0"/>
  </cellStyleXfs>
  <cellXfs count="337">
    <xf numFmtId="0" fontId="0" fillId="0" borderId="0" xfId="0"/>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vertical="center"/>
    </xf>
    <xf numFmtId="0" fontId="0" fillId="0" borderId="0" xfId="0" applyAlignment="1">
      <alignment horizontal="left"/>
    </xf>
    <xf numFmtId="0" fontId="0" fillId="0" borderId="1" xfId="0" applyBorder="1" applyAlignment="1">
      <alignment horizontal="lef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5" xfId="0" applyBorder="1"/>
    <xf numFmtId="0" fontId="0" fillId="0" borderId="6" xfId="0" applyBorder="1"/>
    <xf numFmtId="0" fontId="3" fillId="0" borderId="0" xfId="0" applyFont="1" applyAlignment="1">
      <alignment horizontal="center"/>
    </xf>
    <xf numFmtId="0" fontId="0" fillId="0" borderId="1" xfId="0" applyBorder="1" applyAlignment="1">
      <alignment vertical="center"/>
    </xf>
    <xf numFmtId="0" fontId="0" fillId="0" borderId="4" xfId="0" applyBorder="1" applyAlignment="1">
      <alignment vertical="center"/>
    </xf>
    <xf numFmtId="164" fontId="0" fillId="0" borderId="5" xfId="1" applyNumberFormat="1" applyFont="1" applyBorder="1" applyAlignment="1">
      <alignment horizontal="center" vertical="center"/>
    </xf>
    <xf numFmtId="164" fontId="0" fillId="0" borderId="6" xfId="1" applyNumberFormat="1" applyFont="1" applyBorder="1" applyAlignment="1">
      <alignment horizontal="center" vertical="center"/>
    </xf>
    <xf numFmtId="164" fontId="0" fillId="0" borderId="6" xfId="1" applyNumberFormat="1"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6" xfId="0" applyBorder="1" applyAlignment="1">
      <alignment vertical="center"/>
    </xf>
    <xf numFmtId="9" fontId="0" fillId="0" borderId="6" xfId="0" applyNumberFormat="1" applyBorder="1" applyAlignment="1">
      <alignment horizontal="center" vertical="center"/>
    </xf>
    <xf numFmtId="9" fontId="0" fillId="0" borderId="9" xfId="0" applyNumberFormat="1" applyBorder="1" applyAlignment="1">
      <alignment horizontal="center" vertical="center"/>
    </xf>
    <xf numFmtId="0" fontId="5" fillId="0" borderId="10" xfId="0" applyFont="1" applyBorder="1" applyAlignment="1">
      <alignment vertical="center"/>
    </xf>
    <xf numFmtId="0" fontId="0" fillId="0" borderId="11" xfId="0" applyBorder="1" applyAlignment="1">
      <alignment vertical="center"/>
    </xf>
    <xf numFmtId="0" fontId="0" fillId="0" borderId="3" xfId="0" applyBorder="1" applyAlignment="1">
      <alignment horizontal="center" vertical="center"/>
    </xf>
    <xf numFmtId="0" fontId="0" fillId="0" borderId="6" xfId="0" applyBorder="1" applyAlignment="1">
      <alignment horizontal="center" vertical="center"/>
    </xf>
    <xf numFmtId="10" fontId="0" fillId="0" borderId="8" xfId="0" applyNumberFormat="1" applyBorder="1" applyAlignment="1">
      <alignment horizontal="center" vertical="center"/>
    </xf>
    <xf numFmtId="9" fontId="0" fillId="0" borderId="8" xfId="0" applyNumberFormat="1" applyBorder="1" applyAlignment="1">
      <alignment horizontal="center" vertical="center"/>
    </xf>
    <xf numFmtId="0" fontId="0" fillId="0" borderId="18" xfId="0" applyBorder="1" applyAlignment="1">
      <alignment vertical="center"/>
    </xf>
    <xf numFmtId="0" fontId="0" fillId="0" borderId="19" xfId="0" applyBorder="1" applyAlignment="1">
      <alignment horizontal="center" vertical="center"/>
    </xf>
    <xf numFmtId="0" fontId="0" fillId="0" borderId="20" xfId="0" applyBorder="1" applyAlignment="1">
      <alignment vertical="center" wrapText="1"/>
    </xf>
    <xf numFmtId="10" fontId="0" fillId="0" borderId="11" xfId="2" applyNumberFormat="1" applyFont="1"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0" fontId="0" fillId="0" borderId="3" xfId="0" applyBorder="1" applyAlignment="1">
      <alignment vertical="center"/>
    </xf>
    <xf numFmtId="0" fontId="0" fillId="0" borderId="0" xfId="0" applyAlignment="1">
      <alignment horizontal="center"/>
    </xf>
    <xf numFmtId="167" fontId="0" fillId="3" borderId="4" xfId="0" applyNumberFormat="1" applyFill="1" applyBorder="1" applyAlignment="1">
      <alignment horizontal="left"/>
    </xf>
    <xf numFmtId="167" fontId="0" fillId="3" borderId="7" xfId="0" applyNumberFormat="1" applyFill="1" applyBorder="1" applyAlignment="1">
      <alignment horizontal="left"/>
    </xf>
    <xf numFmtId="0" fontId="0" fillId="0" borderId="8" xfId="0" applyBorder="1"/>
    <xf numFmtId="0" fontId="0" fillId="0" borderId="9" xfId="0" applyBorder="1" applyAlignment="1">
      <alignment horizontal="center" vertical="center"/>
    </xf>
    <xf numFmtId="170" fontId="0" fillId="0" borderId="5" xfId="0" applyNumberFormat="1" applyBorder="1" applyAlignment="1">
      <alignment horizontal="center" vertical="center"/>
    </xf>
    <xf numFmtId="0" fontId="9" fillId="3" borderId="0" xfId="0" applyFont="1" applyFill="1" applyAlignment="1">
      <alignment vertical="center"/>
    </xf>
    <xf numFmtId="0" fontId="0" fillId="3" borderId="0" xfId="0" applyFill="1" applyAlignment="1">
      <alignment vertical="center"/>
    </xf>
    <xf numFmtId="0" fontId="3" fillId="0" borderId="0" xfId="0" applyFont="1" applyAlignment="1">
      <alignment vertical="center"/>
    </xf>
    <xf numFmtId="164" fontId="3" fillId="0" borderId="0" xfId="1" applyNumberFormat="1"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 fontId="2" fillId="0" borderId="4" xfId="0" applyNumberFormat="1" applyFont="1" applyBorder="1" applyAlignment="1">
      <alignment horizontal="left" vertical="center"/>
    </xf>
    <xf numFmtId="164" fontId="2" fillId="0" borderId="5" xfId="1" applyNumberFormat="1" applyFont="1" applyBorder="1" applyAlignment="1">
      <alignment vertical="center"/>
    </xf>
    <xf numFmtId="164" fontId="2" fillId="0" borderId="5" xfId="0" applyNumberFormat="1" applyFont="1" applyBorder="1" applyAlignment="1">
      <alignment vertical="center"/>
    </xf>
    <xf numFmtId="164" fontId="2" fillId="3" borderId="6" xfId="0" applyNumberFormat="1" applyFont="1" applyFill="1" applyBorder="1" applyAlignment="1">
      <alignment vertical="center"/>
    </xf>
    <xf numFmtId="164" fontId="10" fillId="9" borderId="5" xfId="0" applyNumberFormat="1" applyFont="1" applyFill="1" applyBorder="1" applyAlignment="1">
      <alignment vertical="center"/>
    </xf>
    <xf numFmtId="164" fontId="2" fillId="10" borderId="5" xfId="0" applyNumberFormat="1" applyFont="1" applyFill="1" applyBorder="1" applyAlignment="1">
      <alignment vertical="center"/>
    </xf>
    <xf numFmtId="17" fontId="2" fillId="0" borderId="7" xfId="0" applyNumberFormat="1" applyFont="1" applyBorder="1" applyAlignment="1">
      <alignment horizontal="left" vertical="center"/>
    </xf>
    <xf numFmtId="164" fontId="2" fillId="0" borderId="8" xfId="1" applyNumberFormat="1" applyFont="1" applyBorder="1" applyAlignment="1">
      <alignment vertical="center"/>
    </xf>
    <xf numFmtId="164" fontId="2" fillId="0" borderId="8" xfId="0" applyNumberFormat="1" applyFont="1" applyBorder="1" applyAlignment="1">
      <alignment vertical="center"/>
    </xf>
    <xf numFmtId="164" fontId="2" fillId="3" borderId="9" xfId="0" applyNumberFormat="1" applyFont="1" applyFill="1" applyBorder="1" applyAlignment="1">
      <alignment vertical="center"/>
    </xf>
    <xf numFmtId="17" fontId="0" fillId="0" borderId="0" xfId="0" applyNumberFormat="1" applyAlignment="1">
      <alignment horizontal="left" vertical="center"/>
    </xf>
    <xf numFmtId="164" fontId="0" fillId="0" borderId="0" xfId="1" applyNumberFormat="1" applyFont="1" applyBorder="1" applyAlignment="1">
      <alignment vertical="center"/>
    </xf>
    <xf numFmtId="164" fontId="0" fillId="0" borderId="0" xfId="0" applyNumberFormat="1" applyAlignment="1">
      <alignment vertical="center"/>
    </xf>
    <xf numFmtId="0" fontId="11" fillId="3" borderId="0" xfId="0" applyFont="1" applyFill="1" applyAlignment="1">
      <alignment vertical="center"/>
    </xf>
    <xf numFmtId="0" fontId="0" fillId="8" borderId="1" xfId="0" applyFill="1" applyBorder="1" applyAlignment="1">
      <alignment horizontal="center" vertical="center"/>
    </xf>
    <xf numFmtId="0" fontId="2" fillId="8" borderId="2"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0" borderId="2" xfId="0" applyFont="1" applyBorder="1" applyAlignment="1">
      <alignment vertical="center" wrapText="1"/>
    </xf>
    <xf numFmtId="168" fontId="2" fillId="3" borderId="3" xfId="0" applyNumberFormat="1" applyFont="1" applyFill="1" applyBorder="1" applyAlignment="1">
      <alignment horizontal="center" vertical="center" wrapText="1"/>
    </xf>
    <xf numFmtId="0" fontId="0" fillId="8" borderId="4" xfId="0" applyFill="1" applyBorder="1" applyAlignment="1">
      <alignment vertical="center"/>
    </xf>
    <xf numFmtId="168" fontId="0" fillId="8" borderId="5" xfId="0" applyNumberFormat="1" applyFill="1" applyBorder="1" applyAlignment="1">
      <alignment vertical="center"/>
    </xf>
    <xf numFmtId="168" fontId="0" fillId="0" borderId="5" xfId="0" applyNumberFormat="1" applyBorder="1" applyAlignment="1">
      <alignment vertical="center"/>
    </xf>
    <xf numFmtId="168" fontId="0" fillId="8" borderId="5" xfId="0" applyNumberFormat="1" applyFill="1" applyBorder="1" applyAlignment="1">
      <alignment horizontal="center" vertical="center"/>
    </xf>
    <xf numFmtId="168" fontId="0" fillId="3" borderId="6" xfId="0" applyNumberFormat="1" applyFill="1" applyBorder="1" applyAlignment="1">
      <alignment horizontal="center" vertical="center"/>
    </xf>
    <xf numFmtId="0" fontId="0" fillId="0" borderId="0" xfId="0" applyAlignment="1">
      <alignment horizontal="center" vertical="center"/>
    </xf>
    <xf numFmtId="0" fontId="0" fillId="8" borderId="7" xfId="0" applyFill="1" applyBorder="1" applyAlignment="1">
      <alignment vertical="center"/>
    </xf>
    <xf numFmtId="168" fontId="0" fillId="8" borderId="8" xfId="0" applyNumberFormat="1" applyFill="1" applyBorder="1" applyAlignment="1">
      <alignment vertical="center"/>
    </xf>
    <xf numFmtId="168" fontId="0" fillId="0" borderId="8" xfId="0" applyNumberFormat="1" applyBorder="1" applyAlignment="1">
      <alignment vertical="center"/>
    </xf>
    <xf numFmtId="0" fontId="0" fillId="0" borderId="8" xfId="0" applyBorder="1" applyAlignment="1">
      <alignment horizontal="center" vertical="center"/>
    </xf>
    <xf numFmtId="168" fontId="0" fillId="8" borderId="8" xfId="0" applyNumberFormat="1" applyFill="1" applyBorder="1" applyAlignment="1">
      <alignment horizontal="center" vertical="center"/>
    </xf>
    <xf numFmtId="168" fontId="0" fillId="3" borderId="9" xfId="0" applyNumberFormat="1" applyFill="1" applyBorder="1" applyAlignment="1">
      <alignment horizontal="center" vertical="center"/>
    </xf>
    <xf numFmtId="0" fontId="2" fillId="0" borderId="0" xfId="0" applyFont="1" applyAlignment="1">
      <alignment vertical="center"/>
    </xf>
    <xf numFmtId="0" fontId="12" fillId="0" borderId="0" xfId="0" applyFont="1" applyAlignment="1">
      <alignment horizontal="center" vertical="center"/>
    </xf>
    <xf numFmtId="0" fontId="2" fillId="0" borderId="10" xfId="0" applyFont="1" applyBorder="1" applyAlignment="1">
      <alignment vertical="center"/>
    </xf>
    <xf numFmtId="0" fontId="13" fillId="0" borderId="11" xfId="0" applyFont="1" applyBorder="1" applyAlignment="1">
      <alignment vertical="center"/>
    </xf>
    <xf numFmtId="44" fontId="0" fillId="0" borderId="5" xfId="1" applyFont="1" applyBorder="1" applyAlignment="1">
      <alignment vertical="center"/>
    </xf>
    <xf numFmtId="44" fontId="0" fillId="0" borderId="5" xfId="0" applyNumberFormat="1" applyBorder="1" applyAlignment="1">
      <alignment vertical="center"/>
    </xf>
    <xf numFmtId="0" fontId="0" fillId="8" borderId="5" xfId="0" applyFill="1" applyBorder="1" applyAlignment="1">
      <alignment horizontal="center" vertical="center"/>
    </xf>
    <xf numFmtId="0" fontId="0" fillId="0" borderId="5" xfId="0" applyBorder="1" applyAlignment="1">
      <alignment vertical="center"/>
    </xf>
    <xf numFmtId="8" fontId="2" fillId="3" borderId="5" xfId="0" applyNumberFormat="1" applyFont="1" applyFill="1" applyBorder="1" applyAlignment="1">
      <alignment vertical="center"/>
    </xf>
    <xf numFmtId="44" fontId="2" fillId="3" borderId="5" xfId="0" applyNumberFormat="1" applyFont="1" applyFill="1" applyBorder="1" applyAlignment="1">
      <alignment vertical="center"/>
    </xf>
    <xf numFmtId="44" fontId="13" fillId="3" borderId="5" xfId="0" applyNumberFormat="1" applyFont="1" applyFill="1" applyBorder="1" applyAlignment="1">
      <alignment vertical="center"/>
    </xf>
    <xf numFmtId="44" fontId="0" fillId="0" borderId="8" xfId="1" applyFont="1" applyBorder="1" applyAlignment="1">
      <alignment vertical="center"/>
    </xf>
    <xf numFmtId="44" fontId="0" fillId="0" borderId="8" xfId="0" applyNumberFormat="1" applyBorder="1" applyAlignment="1">
      <alignment vertical="center"/>
    </xf>
    <xf numFmtId="8" fontId="2" fillId="3" borderId="8" xfId="0" applyNumberFormat="1" applyFont="1" applyFill="1" applyBorder="1" applyAlignment="1">
      <alignment vertical="center"/>
    </xf>
    <xf numFmtId="17" fontId="0" fillId="0" borderId="4" xfId="0" applyNumberFormat="1" applyBorder="1" applyAlignment="1">
      <alignment horizontal="left" vertical="center"/>
    </xf>
    <xf numFmtId="164" fontId="0" fillId="0" borderId="5" xfId="1" applyNumberFormat="1" applyFont="1" applyBorder="1" applyAlignment="1">
      <alignment vertical="center"/>
    </xf>
    <xf numFmtId="164" fontId="0" fillId="0" borderId="5" xfId="0" applyNumberFormat="1" applyBorder="1" applyAlignment="1">
      <alignment vertical="center"/>
    </xf>
    <xf numFmtId="0" fontId="2" fillId="0" borderId="5" xfId="0" applyFont="1" applyBorder="1" applyAlignment="1">
      <alignment horizontal="center" vertical="center"/>
    </xf>
    <xf numFmtId="171" fontId="0" fillId="0" borderId="6" xfId="0" applyNumberFormat="1" applyBorder="1" applyAlignment="1">
      <alignment vertical="center"/>
    </xf>
    <xf numFmtId="17" fontId="0" fillId="0" borderId="7" xfId="0" applyNumberFormat="1" applyBorder="1" applyAlignment="1">
      <alignment horizontal="left" vertical="center"/>
    </xf>
    <xf numFmtId="164" fontId="0" fillId="0" borderId="8" xfId="1" applyNumberFormat="1" applyFont="1" applyBorder="1" applyAlignment="1">
      <alignment vertical="center"/>
    </xf>
    <xf numFmtId="164" fontId="0" fillId="0" borderId="8" xfId="0" applyNumberFormat="1" applyBorder="1" applyAlignment="1">
      <alignment vertical="center"/>
    </xf>
    <xf numFmtId="0" fontId="2" fillId="0" borderId="8" xfId="0" applyFont="1" applyBorder="1" applyAlignment="1">
      <alignment horizontal="center" vertical="center"/>
    </xf>
    <xf numFmtId="171" fontId="0" fillId="0" borderId="9" xfId="0" applyNumberFormat="1" applyBorder="1" applyAlignment="1">
      <alignment vertical="center"/>
    </xf>
    <xf numFmtId="0" fontId="14" fillId="0" borderId="0" xfId="0" applyFont="1" applyAlignment="1">
      <alignment vertical="center"/>
    </xf>
    <xf numFmtId="0" fontId="16" fillId="4" borderId="31" xfId="4" applyFont="1" applyFill="1" applyBorder="1" applyAlignment="1">
      <alignment horizontal="centerContinuous" vertical="center"/>
    </xf>
    <xf numFmtId="0" fontId="17" fillId="4" borderId="33" xfId="0" applyFont="1" applyFill="1" applyBorder="1" applyAlignment="1">
      <alignment horizontal="centerContinuous" vertical="center"/>
    </xf>
    <xf numFmtId="0" fontId="17" fillId="4" borderId="32" xfId="0" applyFont="1" applyFill="1" applyBorder="1" applyAlignment="1">
      <alignment horizontal="centerContinuous" vertical="center"/>
    </xf>
    <xf numFmtId="0" fontId="17" fillId="0" borderId="0" xfId="0" applyFont="1" applyAlignment="1">
      <alignment vertical="center"/>
    </xf>
    <xf numFmtId="0" fontId="18" fillId="0" borderId="1" xfId="4"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1" xfId="0" applyFont="1" applyBorder="1" applyAlignment="1">
      <alignment vertical="center"/>
    </xf>
    <xf numFmtId="0" fontId="17" fillId="0" borderId="34" xfId="0" applyFont="1" applyBorder="1" applyAlignment="1">
      <alignment vertical="center"/>
    </xf>
    <xf numFmtId="0" fontId="19" fillId="0" borderId="3" xfId="0" applyFont="1" applyBorder="1" applyAlignment="1">
      <alignment horizontal="center" vertical="center"/>
    </xf>
    <xf numFmtId="14" fontId="8" fillId="0" borderId="4" xfId="4" applyNumberFormat="1" applyBorder="1" applyAlignment="1">
      <alignment vertical="center"/>
    </xf>
    <xf numFmtId="0" fontId="17" fillId="0" borderId="35" xfId="0" applyFont="1" applyBorder="1" applyAlignment="1">
      <alignment vertical="center"/>
    </xf>
    <xf numFmtId="0" fontId="17" fillId="0" borderId="22" xfId="0" applyFont="1" applyBorder="1" applyAlignment="1">
      <alignment vertical="center"/>
    </xf>
    <xf numFmtId="0" fontId="17" fillId="0" borderId="4" xfId="0" applyFont="1" applyBorder="1" applyAlignment="1">
      <alignment vertical="center"/>
    </xf>
    <xf numFmtId="0" fontId="17" fillId="0" borderId="36"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37" xfId="0" applyFont="1" applyBorder="1" applyAlignment="1">
      <alignment vertical="center"/>
    </xf>
    <xf numFmtId="0" fontId="17" fillId="0" borderId="38" xfId="0" applyFont="1" applyBorder="1" applyAlignment="1">
      <alignment vertical="center"/>
    </xf>
    <xf numFmtId="0" fontId="17" fillId="0" borderId="39" xfId="0" applyFont="1" applyBorder="1" applyAlignment="1">
      <alignment vertical="center"/>
    </xf>
    <xf numFmtId="0" fontId="17" fillId="0" borderId="9" xfId="0" applyFont="1" applyBorder="1" applyAlignment="1">
      <alignment vertical="center"/>
    </xf>
    <xf numFmtId="0" fontId="18" fillId="5" borderId="10" xfId="4" applyFont="1" applyFill="1" applyBorder="1" applyAlignment="1">
      <alignment horizontal="center" vertical="center"/>
    </xf>
    <xf numFmtId="14" fontId="18" fillId="6" borderId="26" xfId="4" applyNumberFormat="1" applyFont="1" applyFill="1" applyBorder="1" applyAlignment="1" applyProtection="1">
      <alignment horizontal="center" vertical="center"/>
      <protection locked="0"/>
    </xf>
    <xf numFmtId="0" fontId="18" fillId="5" borderId="26" xfId="4" applyFont="1" applyFill="1" applyBorder="1" applyAlignment="1">
      <alignment horizontal="center" vertical="center"/>
    </xf>
    <xf numFmtId="0" fontId="18" fillId="5" borderId="40" xfId="4" applyFont="1" applyFill="1" applyBorder="1" applyAlignment="1">
      <alignment horizontal="center" vertical="center"/>
    </xf>
    <xf numFmtId="0" fontId="16" fillId="4" borderId="10" xfId="4" applyFont="1" applyFill="1" applyBorder="1" applyAlignment="1">
      <alignment horizontal="centerContinuous" vertical="center"/>
    </xf>
    <xf numFmtId="0" fontId="17" fillId="4" borderId="26" xfId="0" applyFont="1" applyFill="1" applyBorder="1" applyAlignment="1">
      <alignment horizontal="centerContinuous" vertical="center"/>
    </xf>
    <xf numFmtId="0" fontId="17" fillId="4" borderId="40" xfId="0" applyFont="1" applyFill="1" applyBorder="1" applyAlignment="1">
      <alignment horizontal="centerContinuous" vertical="center"/>
    </xf>
    <xf numFmtId="0" fontId="17" fillId="4" borderId="11" xfId="0" applyFont="1" applyFill="1" applyBorder="1" applyAlignment="1">
      <alignment horizontal="centerContinuous" vertical="center"/>
    </xf>
    <xf numFmtId="0" fontId="18" fillId="0" borderId="18" xfId="4" applyFont="1" applyBorder="1" applyAlignment="1">
      <alignment horizontal="center" vertical="center"/>
    </xf>
    <xf numFmtId="0" fontId="19" fillId="0" borderId="26" xfId="0" applyFont="1" applyBorder="1" applyAlignment="1">
      <alignment horizontal="center" vertical="center"/>
    </xf>
    <xf numFmtId="0" fontId="19" fillId="0" borderId="40" xfId="0" applyFont="1" applyBorder="1" applyAlignment="1">
      <alignment horizontal="center" vertical="center"/>
    </xf>
    <xf numFmtId="0" fontId="19" fillId="0" borderId="0" xfId="0" applyFont="1" applyAlignment="1">
      <alignment horizontal="center" vertical="center"/>
    </xf>
    <xf numFmtId="0" fontId="17" fillId="7" borderId="41" xfId="0" applyFont="1" applyFill="1" applyBorder="1" applyAlignment="1">
      <alignment vertical="center"/>
    </xf>
    <xf numFmtId="2" fontId="17" fillId="0" borderId="2" xfId="0" applyNumberFormat="1" applyFont="1" applyBorder="1" applyAlignment="1">
      <alignment vertical="center"/>
    </xf>
    <xf numFmtId="166" fontId="17" fillId="0" borderId="2" xfId="0" applyNumberFormat="1" applyFont="1" applyBorder="1" applyAlignment="1">
      <alignment horizontal="right" vertical="center"/>
    </xf>
    <xf numFmtId="44" fontId="20" fillId="0" borderId="42" xfId="1" applyFont="1" applyFill="1" applyBorder="1" applyAlignment="1">
      <alignment vertical="center"/>
    </xf>
    <xf numFmtId="44" fontId="20" fillId="0" borderId="43" xfId="1" applyFont="1" applyFill="1" applyBorder="1" applyAlignment="1">
      <alignment vertical="center"/>
    </xf>
    <xf numFmtId="44" fontId="17" fillId="7" borderId="3" xfId="1" applyFont="1" applyFill="1" applyBorder="1" applyAlignment="1">
      <alignment vertical="center"/>
    </xf>
    <xf numFmtId="0" fontId="20" fillId="0" borderId="0" xfId="0" applyFont="1" applyAlignment="1">
      <alignment vertical="center"/>
    </xf>
    <xf numFmtId="0" fontId="17" fillId="0" borderId="44" xfId="0" applyFont="1" applyBorder="1" applyAlignment="1">
      <alignment vertical="center"/>
    </xf>
    <xf numFmtId="2" fontId="17" fillId="0" borderId="42" xfId="0" applyNumberFormat="1" applyFont="1" applyBorder="1" applyAlignment="1">
      <alignment vertical="center"/>
    </xf>
    <xf numFmtId="166" fontId="17" fillId="0" borderId="42" xfId="0" applyNumberFormat="1" applyFont="1" applyBorder="1" applyAlignment="1">
      <alignment horizontal="right" vertical="center"/>
    </xf>
    <xf numFmtId="44" fontId="17" fillId="0" borderId="42" xfId="1" applyFont="1" applyBorder="1" applyAlignment="1">
      <alignment vertical="center"/>
    </xf>
    <xf numFmtId="44" fontId="17" fillId="0" borderId="43" xfId="1" applyFont="1" applyBorder="1" applyAlignment="1">
      <alignment vertical="center"/>
    </xf>
    <xf numFmtId="44" fontId="17" fillId="7" borderId="45" xfId="1" applyFont="1" applyFill="1" applyBorder="1" applyAlignment="1">
      <alignment vertical="center"/>
    </xf>
    <xf numFmtId="2" fontId="22" fillId="0" borderId="42" xfId="0" applyNumberFormat="1" applyFont="1" applyBorder="1" applyAlignment="1">
      <alignment vertical="center"/>
    </xf>
    <xf numFmtId="166" fontId="22" fillId="0" borderId="42" xfId="0" applyNumberFormat="1" applyFont="1" applyBorder="1" applyAlignment="1">
      <alignment horizontal="right" vertical="center"/>
    </xf>
    <xf numFmtId="44" fontId="22" fillId="0" borderId="42" xfId="1" applyFont="1" applyFill="1" applyBorder="1" applyAlignment="1">
      <alignment vertical="center"/>
    </xf>
    <xf numFmtId="44" fontId="22" fillId="0" borderId="43" xfId="1" applyFont="1" applyFill="1" applyBorder="1" applyAlignment="1">
      <alignment vertical="center"/>
    </xf>
    <xf numFmtId="44" fontId="17" fillId="0" borderId="42" xfId="1" applyFont="1" applyFill="1" applyBorder="1" applyAlignment="1">
      <alignment vertical="center"/>
    </xf>
    <xf numFmtId="44" fontId="17" fillId="0" borderId="43" xfId="1" applyFont="1" applyFill="1" applyBorder="1" applyAlignment="1">
      <alignment vertical="center"/>
    </xf>
    <xf numFmtId="0" fontId="17" fillId="0" borderId="5" xfId="0" applyFont="1" applyBorder="1" applyAlignment="1">
      <alignment vertical="center"/>
    </xf>
    <xf numFmtId="44" fontId="17" fillId="0" borderId="5" xfId="1" applyFont="1" applyFill="1" applyBorder="1" applyAlignment="1">
      <alignment vertical="center"/>
    </xf>
    <xf numFmtId="44" fontId="17" fillId="0" borderId="35" xfId="1" applyFont="1" applyFill="1" applyBorder="1" applyAlignment="1">
      <alignment vertical="center"/>
    </xf>
    <xf numFmtId="44" fontId="17" fillId="7" borderId="6" xfId="0" applyNumberFormat="1" applyFont="1" applyFill="1" applyBorder="1" applyAlignment="1">
      <alignment vertical="center"/>
    </xf>
    <xf numFmtId="0" fontId="17" fillId="7" borderId="6" xfId="0" applyFont="1" applyFill="1" applyBorder="1" applyAlignment="1">
      <alignment vertical="center"/>
    </xf>
    <xf numFmtId="44" fontId="22" fillId="0" borderId="5" xfId="0" applyNumberFormat="1" applyFont="1" applyBorder="1" applyAlignment="1">
      <alignment vertical="center"/>
    </xf>
    <xf numFmtId="9" fontId="22" fillId="0" borderId="5" xfId="0" applyNumberFormat="1" applyFont="1" applyBorder="1" applyAlignment="1">
      <alignment vertical="center"/>
    </xf>
    <xf numFmtId="44" fontId="22" fillId="0" borderId="5" xfId="1" applyFont="1" applyFill="1" applyBorder="1" applyAlignment="1">
      <alignment vertical="center"/>
    </xf>
    <xf numFmtId="44" fontId="22" fillId="0" borderId="35" xfId="1" applyFont="1" applyFill="1" applyBorder="1" applyAlignment="1">
      <alignment vertical="center"/>
    </xf>
    <xf numFmtId="0" fontId="17" fillId="0" borderId="5" xfId="0" applyFont="1" applyBorder="1" applyAlignment="1">
      <alignment horizontal="center" vertical="center"/>
    </xf>
    <xf numFmtId="168" fontId="17" fillId="7" borderId="6" xfId="0" applyNumberFormat="1" applyFont="1" applyFill="1" applyBorder="1" applyAlignment="1">
      <alignment vertical="center"/>
    </xf>
    <xf numFmtId="44" fontId="22" fillId="0" borderId="5" xfId="0" applyNumberFormat="1" applyFont="1" applyBorder="1" applyAlignment="1">
      <alignment horizontal="center" vertical="center"/>
    </xf>
    <xf numFmtId="0" fontId="17" fillId="0" borderId="0" xfId="0" applyFont="1" applyAlignment="1">
      <alignment horizontal="center" vertical="center"/>
    </xf>
    <xf numFmtId="0" fontId="17" fillId="0" borderId="19" xfId="0" applyFont="1" applyBorder="1" applyAlignment="1">
      <alignment vertical="center"/>
    </xf>
    <xf numFmtId="44" fontId="17" fillId="0" borderId="46" xfId="1" applyFont="1" applyFill="1" applyBorder="1" applyAlignment="1">
      <alignment vertical="center"/>
    </xf>
    <xf numFmtId="44" fontId="17" fillId="0" borderId="47" xfId="1" applyFont="1" applyFill="1" applyBorder="1" applyAlignment="1">
      <alignment vertical="center"/>
    </xf>
    <xf numFmtId="168" fontId="17" fillId="7" borderId="48" xfId="0" applyNumberFormat="1" applyFont="1" applyFill="1" applyBorder="1" applyAlignment="1">
      <alignment vertical="center"/>
    </xf>
    <xf numFmtId="44" fontId="20" fillId="0" borderId="49" xfId="1" applyFont="1" applyFill="1" applyBorder="1" applyAlignment="1">
      <alignment horizontal="right" vertical="center" wrapText="1"/>
    </xf>
    <xf numFmtId="9" fontId="14" fillId="0" borderId="19" xfId="0" applyNumberFormat="1" applyFont="1" applyBorder="1" applyAlignment="1">
      <alignment vertical="center"/>
    </xf>
    <xf numFmtId="44" fontId="14" fillId="0" borderId="46" xfId="1" applyFont="1" applyFill="1" applyBorder="1" applyAlignment="1">
      <alignment vertical="center"/>
    </xf>
    <xf numFmtId="44" fontId="14" fillId="0" borderId="47" xfId="1" applyFont="1" applyFill="1" applyBorder="1" applyAlignment="1">
      <alignment vertical="center"/>
    </xf>
    <xf numFmtId="44" fontId="17" fillId="7" borderId="38" xfId="1" applyFont="1" applyFill="1" applyBorder="1" applyAlignment="1">
      <alignment vertical="center"/>
    </xf>
    <xf numFmtId="44" fontId="14" fillId="0" borderId="15" xfId="1" applyFont="1" applyBorder="1" applyAlignment="1">
      <alignment vertical="center"/>
    </xf>
    <xf numFmtId="44" fontId="20" fillId="0" borderId="16" xfId="1" applyFont="1" applyFill="1" applyBorder="1" applyAlignment="1">
      <alignment horizontal="right" vertical="center" wrapText="1"/>
    </xf>
    <xf numFmtId="9" fontId="14" fillId="0" borderId="16" xfId="0" applyNumberFormat="1" applyFont="1" applyBorder="1" applyAlignment="1">
      <alignment vertical="center"/>
    </xf>
    <xf numFmtId="44" fontId="14" fillId="0" borderId="17" xfId="1" applyFont="1" applyFill="1" applyBorder="1" applyAlignment="1">
      <alignment vertical="center"/>
    </xf>
    <xf numFmtId="44" fontId="14" fillId="0" borderId="0" xfId="1" applyFont="1" applyFill="1" applyBorder="1" applyAlignment="1">
      <alignment vertical="center"/>
    </xf>
    <xf numFmtId="44" fontId="17" fillId="7" borderId="41" xfId="1" applyFont="1" applyFill="1" applyBorder="1" applyAlignment="1">
      <alignment vertical="center"/>
    </xf>
    <xf numFmtId="9" fontId="14" fillId="0" borderId="16" xfId="0" quotePrefix="1" applyNumberFormat="1" applyFont="1" applyBorder="1" applyAlignment="1">
      <alignment horizontal="center" vertical="center"/>
    </xf>
    <xf numFmtId="44" fontId="14" fillId="0" borderId="19" xfId="1" applyFont="1" applyBorder="1" applyAlignment="1">
      <alignment vertical="center"/>
    </xf>
    <xf numFmtId="10" fontId="14" fillId="0" borderId="16" xfId="3" applyNumberFormat="1" applyFont="1" applyFill="1" applyBorder="1" applyAlignment="1">
      <alignment vertical="center"/>
    </xf>
    <xf numFmtId="44" fontId="14" fillId="0" borderId="50" xfId="1" applyFont="1" applyFill="1" applyBorder="1" applyAlignment="1">
      <alignment vertical="center"/>
    </xf>
    <xf numFmtId="0" fontId="23" fillId="2" borderId="23" xfId="0" applyFont="1" applyFill="1" applyBorder="1" applyAlignment="1">
      <alignment horizontal="left" vertical="center" wrapText="1" readingOrder="1"/>
    </xf>
    <xf numFmtId="0" fontId="17" fillId="0" borderId="24" xfId="0" applyFont="1" applyBorder="1" applyAlignment="1">
      <alignment vertical="center"/>
    </xf>
    <xf numFmtId="0" fontId="17" fillId="0" borderId="51" xfId="0" applyFont="1" applyBorder="1" applyAlignment="1">
      <alignment vertical="center"/>
    </xf>
    <xf numFmtId="44" fontId="17" fillId="0" borderId="52" xfId="1" applyFont="1" applyFill="1" applyBorder="1" applyAlignment="1">
      <alignment vertical="center"/>
    </xf>
    <xf numFmtId="44" fontId="17" fillId="0" borderId="0" xfId="1" applyFont="1" applyFill="1" applyBorder="1" applyAlignment="1">
      <alignment vertical="center"/>
    </xf>
    <xf numFmtId="0" fontId="17" fillId="0" borderId="53" xfId="0" applyFont="1" applyBorder="1" applyAlignment="1">
      <alignment vertical="center"/>
    </xf>
    <xf numFmtId="0" fontId="20" fillId="2" borderId="13" xfId="0" applyFont="1" applyFill="1" applyBorder="1" applyAlignment="1">
      <alignment horizontal="right" vertical="center" wrapText="1"/>
    </xf>
    <xf numFmtId="0" fontId="24" fillId="2" borderId="13" xfId="0" applyFont="1" applyFill="1" applyBorder="1" applyAlignment="1">
      <alignment horizontal="left" vertical="center" wrapText="1" readingOrder="1"/>
    </xf>
    <xf numFmtId="0" fontId="24" fillId="2" borderId="54" xfId="0" applyFont="1" applyFill="1" applyBorder="1" applyAlignment="1">
      <alignment horizontal="left" vertical="center" wrapText="1" readingOrder="1"/>
    </xf>
    <xf numFmtId="0" fontId="24" fillId="2" borderId="55" xfId="0" applyFont="1" applyFill="1" applyBorder="1" applyAlignment="1">
      <alignment horizontal="left" vertical="center" wrapText="1" readingOrder="1"/>
    </xf>
    <xf numFmtId="44" fontId="24" fillId="2" borderId="56" xfId="0" applyNumberFormat="1" applyFont="1" applyFill="1" applyBorder="1" applyAlignment="1">
      <alignment horizontal="left" vertical="center" wrapText="1" readingOrder="1"/>
    </xf>
    <xf numFmtId="0" fontId="23" fillId="4" borderId="57" xfId="0" applyFont="1" applyFill="1" applyBorder="1" applyAlignment="1">
      <alignment horizontal="left" vertical="center" wrapText="1" readingOrder="1"/>
    </xf>
    <xf numFmtId="0" fontId="23" fillId="4" borderId="54" xfId="0" applyFont="1" applyFill="1" applyBorder="1" applyAlignment="1">
      <alignment horizontal="center" vertical="center" wrapText="1" readingOrder="1"/>
    </xf>
    <xf numFmtId="0" fontId="23" fillId="4" borderId="55" xfId="0" applyFont="1" applyFill="1" applyBorder="1" applyAlignment="1">
      <alignment horizontal="center" vertical="center" wrapText="1" readingOrder="1"/>
    </xf>
    <xf numFmtId="0" fontId="23" fillId="4" borderId="58" xfId="0" applyFont="1" applyFill="1" applyBorder="1" applyAlignment="1">
      <alignment horizontal="center" vertical="center" wrapText="1" readingOrder="1"/>
    </xf>
    <xf numFmtId="0" fontId="23" fillId="8" borderId="15" xfId="0" applyFont="1" applyFill="1" applyBorder="1" applyAlignment="1">
      <alignment horizontal="left" vertical="center" wrapText="1" readingOrder="1"/>
    </xf>
    <xf numFmtId="0" fontId="20" fillId="8" borderId="16" xfId="0" applyFont="1" applyFill="1" applyBorder="1" applyAlignment="1">
      <alignment horizontal="center" vertical="center" wrapText="1"/>
    </xf>
    <xf numFmtId="0" fontId="23" fillId="8" borderId="16" xfId="0" applyFont="1" applyFill="1" applyBorder="1" applyAlignment="1">
      <alignment horizontal="center" vertical="center" wrapText="1" readingOrder="1"/>
    </xf>
    <xf numFmtId="0" fontId="23" fillId="8" borderId="59" xfId="0" applyFont="1" applyFill="1" applyBorder="1" applyAlignment="1">
      <alignment horizontal="center" vertical="center" wrapText="1" readingOrder="1"/>
    </xf>
    <xf numFmtId="0" fontId="23" fillId="8" borderId="58" xfId="0" applyFont="1" applyFill="1" applyBorder="1" applyAlignment="1">
      <alignment horizontal="center" vertical="center" wrapText="1" readingOrder="1"/>
    </xf>
    <xf numFmtId="0" fontId="24" fillId="8" borderId="15" xfId="0" applyFont="1" applyFill="1" applyBorder="1" applyAlignment="1">
      <alignment horizontal="left" vertical="center" wrapText="1" readingOrder="1"/>
    </xf>
    <xf numFmtId="44" fontId="20" fillId="8" borderId="16" xfId="1" applyFont="1" applyFill="1" applyBorder="1" applyAlignment="1">
      <alignment horizontal="right" vertical="center" wrapText="1"/>
    </xf>
    <xf numFmtId="0" fontId="20" fillId="8" borderId="16" xfId="0" applyFont="1" applyFill="1" applyBorder="1" applyAlignment="1">
      <alignment vertical="center" wrapText="1"/>
    </xf>
    <xf numFmtId="44" fontId="20" fillId="8" borderId="16" xfId="1" applyFont="1" applyFill="1" applyBorder="1" applyAlignment="1">
      <alignment vertical="center" wrapText="1"/>
    </xf>
    <xf numFmtId="9" fontId="20" fillId="8" borderId="59" xfId="1" applyNumberFormat="1" applyFont="1" applyFill="1" applyBorder="1" applyAlignment="1">
      <alignment vertical="center" wrapText="1"/>
    </xf>
    <xf numFmtId="44" fontId="20" fillId="8" borderId="58" xfId="1" applyFont="1" applyFill="1" applyBorder="1" applyAlignment="1">
      <alignment horizontal="right" vertical="center" wrapText="1"/>
    </xf>
    <xf numFmtId="10" fontId="17" fillId="0" borderId="0" xfId="2" applyNumberFormat="1" applyFont="1" applyAlignment="1">
      <alignment vertical="center"/>
    </xf>
    <xf numFmtId="0" fontId="17" fillId="8" borderId="0" xfId="0" applyFont="1" applyFill="1" applyAlignment="1">
      <alignment vertical="center"/>
    </xf>
    <xf numFmtId="10" fontId="24" fillId="8" borderId="16" xfId="0" applyNumberFormat="1" applyFont="1" applyFill="1" applyBorder="1" applyAlignment="1">
      <alignment horizontal="center" vertical="center" wrapText="1" readingOrder="1"/>
    </xf>
    <xf numFmtId="44" fontId="24" fillId="8" borderId="16" xfId="1" applyFont="1" applyFill="1" applyBorder="1" applyAlignment="1">
      <alignment horizontal="right" vertical="center" wrapText="1" readingOrder="1"/>
    </xf>
    <xf numFmtId="10" fontId="17" fillId="8" borderId="0" xfId="0" applyNumberFormat="1" applyFont="1" applyFill="1" applyAlignment="1">
      <alignment vertical="center"/>
    </xf>
    <xf numFmtId="10" fontId="24" fillId="8" borderId="59" xfId="1" applyNumberFormat="1" applyFont="1" applyFill="1" applyBorder="1" applyAlignment="1">
      <alignment horizontal="right" vertical="center" wrapText="1" readingOrder="1"/>
    </xf>
    <xf numFmtId="44" fontId="24" fillId="8" borderId="59" xfId="1" applyFont="1" applyFill="1" applyBorder="1" applyAlignment="1">
      <alignment horizontal="right" vertical="center" wrapText="1" readingOrder="1"/>
    </xf>
    <xf numFmtId="10" fontId="20" fillId="8" borderId="59" xfId="1" applyNumberFormat="1" applyFont="1" applyFill="1" applyBorder="1" applyAlignment="1">
      <alignment horizontal="right" vertical="center" wrapText="1"/>
    </xf>
    <xf numFmtId="0" fontId="24" fillId="8" borderId="16" xfId="0" applyFont="1" applyFill="1" applyBorder="1" applyAlignment="1">
      <alignment horizontal="center" vertical="center" wrapText="1" readingOrder="1"/>
    </xf>
    <xf numFmtId="165" fontId="24" fillId="8" borderId="16" xfId="0" applyNumberFormat="1" applyFont="1" applyFill="1" applyBorder="1" applyAlignment="1">
      <alignment horizontal="center" vertical="center" wrapText="1" readingOrder="1"/>
    </xf>
    <xf numFmtId="165" fontId="20" fillId="8" borderId="59" xfId="1" applyNumberFormat="1" applyFont="1" applyFill="1" applyBorder="1" applyAlignment="1">
      <alignment horizontal="right" vertical="center" wrapText="1"/>
    </xf>
    <xf numFmtId="44" fontId="20" fillId="8" borderId="59" xfId="1" applyFont="1" applyFill="1" applyBorder="1" applyAlignment="1">
      <alignment horizontal="right" vertical="center" wrapText="1"/>
    </xf>
    <xf numFmtId="8" fontId="17" fillId="0" borderId="0" xfId="0" applyNumberFormat="1" applyFont="1" applyAlignment="1">
      <alignment vertical="center"/>
    </xf>
    <xf numFmtId="8" fontId="20" fillId="8" borderId="58" xfId="1" applyNumberFormat="1" applyFont="1" applyFill="1" applyBorder="1" applyAlignment="1">
      <alignment horizontal="right" vertical="center" wrapText="1"/>
    </xf>
    <xf numFmtId="0" fontId="25" fillId="8" borderId="15" xfId="0" applyFont="1" applyFill="1" applyBorder="1" applyAlignment="1">
      <alignment horizontal="left" vertical="center" wrapText="1" readingOrder="1"/>
    </xf>
    <xf numFmtId="0" fontId="23" fillId="2" borderId="15" xfId="0" applyFont="1" applyFill="1" applyBorder="1" applyAlignment="1">
      <alignment horizontal="left" vertical="center" wrapText="1" readingOrder="1"/>
    </xf>
    <xf numFmtId="44" fontId="20" fillId="2" borderId="16" xfId="1" applyFont="1" applyFill="1" applyBorder="1" applyAlignment="1">
      <alignment horizontal="right" vertical="center" wrapText="1"/>
    </xf>
    <xf numFmtId="10" fontId="24" fillId="2" borderId="16" xfId="0" applyNumberFormat="1" applyFont="1" applyFill="1" applyBorder="1" applyAlignment="1">
      <alignment horizontal="center" vertical="center" wrapText="1" readingOrder="1"/>
    </xf>
    <xf numFmtId="44" fontId="20" fillId="2" borderId="58" xfId="1" applyFont="1" applyFill="1" applyBorder="1" applyAlignment="1">
      <alignment horizontal="right" vertical="center" wrapText="1"/>
    </xf>
    <xf numFmtId="0" fontId="25" fillId="2" borderId="15" xfId="0" applyFont="1" applyFill="1" applyBorder="1" applyAlignment="1">
      <alignment horizontal="left" vertical="center" wrapText="1" readingOrder="1"/>
    </xf>
    <xf numFmtId="44" fontId="24" fillId="2" borderId="59" xfId="1" applyFont="1" applyFill="1" applyBorder="1" applyAlignment="1">
      <alignment horizontal="right" vertical="center" wrapText="1" readingOrder="1"/>
    </xf>
    <xf numFmtId="0" fontId="19" fillId="0" borderId="60" xfId="0" applyFont="1" applyBorder="1" applyAlignment="1">
      <alignment vertical="center"/>
    </xf>
    <xf numFmtId="0" fontId="17" fillId="0" borderId="60" xfId="0" applyFont="1" applyBorder="1" applyAlignment="1">
      <alignment vertical="center"/>
    </xf>
    <xf numFmtId="44" fontId="24" fillId="2" borderId="16" xfId="1" applyFont="1" applyFill="1" applyBorder="1" applyAlignment="1">
      <alignment horizontal="right" vertical="center" wrapText="1" readingOrder="1"/>
    </xf>
    <xf numFmtId="8" fontId="17" fillId="0" borderId="58" xfId="0" applyNumberFormat="1" applyFont="1" applyBorder="1" applyAlignment="1">
      <alignment vertical="center"/>
    </xf>
    <xf numFmtId="0" fontId="17" fillId="0" borderId="61" xfId="0" applyFont="1" applyBorder="1" applyAlignment="1">
      <alignment vertical="center"/>
    </xf>
    <xf numFmtId="0" fontId="23" fillId="2" borderId="16" xfId="0" applyFont="1" applyFill="1" applyBorder="1" applyAlignment="1">
      <alignment horizontal="center" vertical="center" wrapText="1" readingOrder="1"/>
    </xf>
    <xf numFmtId="44" fontId="23" fillId="2" borderId="16" xfId="1" applyFont="1" applyFill="1" applyBorder="1" applyAlignment="1">
      <alignment horizontal="right" vertical="center" wrapText="1" readingOrder="1"/>
    </xf>
    <xf numFmtId="44" fontId="23" fillId="2" borderId="62" xfId="1" applyFont="1" applyFill="1" applyBorder="1" applyAlignment="1">
      <alignment horizontal="right" vertical="center" wrapText="1" readingOrder="1"/>
    </xf>
    <xf numFmtId="44" fontId="23" fillId="2" borderId="63" xfId="1" applyFont="1" applyFill="1" applyBorder="1" applyAlignment="1">
      <alignment horizontal="right" vertical="center" wrapText="1" readingOrder="1"/>
    </xf>
    <xf numFmtId="0" fontId="24" fillId="2" borderId="15" xfId="0" applyFont="1" applyFill="1" applyBorder="1" applyAlignment="1">
      <alignment horizontal="left" vertical="center" wrapText="1" readingOrder="1"/>
    </xf>
    <xf numFmtId="43" fontId="24" fillId="2" borderId="16" xfId="3" applyFont="1" applyFill="1" applyBorder="1" applyAlignment="1">
      <alignment horizontal="right" vertical="center" wrapText="1" readingOrder="1"/>
    </xf>
    <xf numFmtId="44" fontId="20" fillId="2" borderId="64" xfId="1" applyFont="1" applyFill="1" applyBorder="1" applyAlignment="1">
      <alignment horizontal="right" vertical="center" wrapText="1"/>
    </xf>
    <xf numFmtId="0" fontId="26" fillId="0" borderId="15" xfId="0" applyFont="1" applyBorder="1" applyAlignment="1">
      <alignment horizontal="left" vertical="center" wrapText="1" readingOrder="1"/>
    </xf>
    <xf numFmtId="44" fontId="24" fillId="0" borderId="16" xfId="1" applyFont="1" applyFill="1" applyBorder="1" applyAlignment="1">
      <alignment horizontal="right" vertical="center" wrapText="1" readingOrder="1"/>
    </xf>
    <xf numFmtId="0" fontId="23" fillId="0" borderId="16" xfId="0" applyFont="1" applyBorder="1" applyAlignment="1">
      <alignment horizontal="center" vertical="center" wrapText="1" readingOrder="1"/>
    </xf>
    <xf numFmtId="44" fontId="23" fillId="0" borderId="16" xfId="1" applyFont="1" applyFill="1" applyBorder="1" applyAlignment="1">
      <alignment horizontal="right" vertical="center" wrapText="1" readingOrder="1"/>
    </xf>
    <xf numFmtId="44" fontId="23" fillId="0" borderId="0" xfId="1" applyFont="1" applyFill="1" applyBorder="1" applyAlignment="1">
      <alignment horizontal="right" vertical="center" wrapText="1" readingOrder="1"/>
    </xf>
    <xf numFmtId="44" fontId="27" fillId="0" borderId="65" xfId="1" applyFont="1" applyFill="1" applyBorder="1" applyAlignment="1">
      <alignment horizontal="right" vertical="center" wrapText="1"/>
    </xf>
    <xf numFmtId="0" fontId="23" fillId="0" borderId="15" xfId="0" applyFont="1" applyBorder="1" applyAlignment="1">
      <alignment horizontal="left" vertical="center" wrapText="1" readingOrder="1"/>
    </xf>
    <xf numFmtId="44" fontId="23" fillId="0" borderId="16" xfId="1" applyFont="1" applyFill="1" applyBorder="1" applyAlignment="1">
      <alignment horizontal="center" vertical="center" wrapText="1" readingOrder="1"/>
    </xf>
    <xf numFmtId="44" fontId="23" fillId="0" borderId="59" xfId="1" applyFont="1" applyFill="1" applyBorder="1" applyAlignment="1">
      <alignment horizontal="center" vertical="center" wrapText="1" readingOrder="1"/>
    </xf>
    <xf numFmtId="44" fontId="20" fillId="0" borderId="58" xfId="1" applyFont="1" applyFill="1" applyBorder="1" applyAlignment="1">
      <alignment horizontal="right" vertical="center" wrapText="1"/>
    </xf>
    <xf numFmtId="0" fontId="23" fillId="0" borderId="16" xfId="0" applyFont="1" applyBorder="1" applyAlignment="1">
      <alignment horizontal="center" vertical="center" readingOrder="1"/>
    </xf>
    <xf numFmtId="44" fontId="23" fillId="0" borderId="58" xfId="1" applyFont="1" applyFill="1" applyBorder="1" applyAlignment="1">
      <alignment horizontal="center" vertical="center" wrapText="1" readingOrder="1"/>
    </xf>
    <xf numFmtId="0" fontId="24" fillId="0" borderId="15" xfId="0" applyFont="1" applyBorder="1" applyAlignment="1">
      <alignment horizontal="left" vertical="center" wrapText="1" readingOrder="1"/>
    </xf>
    <xf numFmtId="0" fontId="24" fillId="0" borderId="16" xfId="0" applyFont="1" applyBorder="1" applyAlignment="1">
      <alignment horizontal="center" vertical="center" wrapText="1" readingOrder="1"/>
    </xf>
    <xf numFmtId="44" fontId="23" fillId="0" borderId="16" xfId="0" applyNumberFormat="1" applyFont="1" applyBorder="1" applyAlignment="1">
      <alignment horizontal="center" vertical="center" wrapText="1" readingOrder="1"/>
    </xf>
    <xf numFmtId="0" fontId="23" fillId="0" borderId="59" xfId="0" applyFont="1" applyBorder="1" applyAlignment="1">
      <alignment horizontal="center" vertical="center" wrapText="1" readingOrder="1"/>
    </xf>
    <xf numFmtId="44" fontId="20" fillId="0" borderId="58" xfId="0" applyNumberFormat="1" applyFont="1" applyBorder="1" applyAlignment="1">
      <alignment horizontal="center" vertical="center" wrapText="1"/>
    </xf>
    <xf numFmtId="44" fontId="24" fillId="0" borderId="16" xfId="0" applyNumberFormat="1" applyFont="1" applyBorder="1" applyAlignment="1">
      <alignment horizontal="center" vertical="center" wrapText="1" readingOrder="1"/>
    </xf>
    <xf numFmtId="10" fontId="23" fillId="0" borderId="16" xfId="0" applyNumberFormat="1" applyFont="1" applyBorder="1" applyAlignment="1">
      <alignment horizontal="center" vertical="center" wrapText="1" readingOrder="1"/>
    </xf>
    <xf numFmtId="0" fontId="23" fillId="0" borderId="58" xfId="0" applyFont="1" applyBorder="1" applyAlignment="1">
      <alignment horizontal="center" vertical="center" wrapText="1" readingOrder="1"/>
    </xf>
    <xf numFmtId="0" fontId="19" fillId="0" borderId="16" xfId="0" applyFont="1" applyBorder="1" applyAlignment="1">
      <alignment horizontal="center" vertical="center" wrapText="1" readingOrder="1"/>
    </xf>
    <xf numFmtId="0" fontId="28" fillId="0" borderId="23" xfId="4" applyFont="1" applyBorder="1" applyAlignment="1">
      <alignment horizontal="center" vertical="center"/>
    </xf>
    <xf numFmtId="0" fontId="29" fillId="0" borderId="24" xfId="4" applyFont="1" applyBorder="1" applyAlignment="1">
      <alignment horizontal="center" vertical="center"/>
    </xf>
    <xf numFmtId="0" fontId="29" fillId="0" borderId="51" xfId="4" applyFont="1" applyBorder="1" applyAlignment="1">
      <alignment horizontal="center" vertical="center"/>
    </xf>
    <xf numFmtId="44" fontId="27" fillId="2" borderId="64" xfId="0" applyNumberFormat="1" applyFont="1" applyFill="1" applyBorder="1" applyAlignment="1">
      <alignment horizontal="center" vertical="center" wrapText="1"/>
    </xf>
    <xf numFmtId="0" fontId="7" fillId="2" borderId="1" xfId="0" applyFont="1" applyFill="1" applyBorder="1" applyAlignment="1">
      <alignment vertical="center" wrapText="1"/>
    </xf>
    <xf numFmtId="173" fontId="7" fillId="2" borderId="2" xfId="2" applyNumberFormat="1" applyFont="1" applyFill="1" applyBorder="1" applyAlignment="1">
      <alignment horizontal="right" vertical="center"/>
    </xf>
    <xf numFmtId="8" fontId="31" fillId="2" borderId="3" xfId="0" applyNumberFormat="1" applyFont="1" applyFill="1" applyBorder="1" applyAlignment="1">
      <alignment horizontal="right" vertical="center"/>
    </xf>
    <xf numFmtId="0" fontId="7" fillId="2" borderId="4" xfId="0" applyFont="1" applyFill="1" applyBorder="1" applyAlignment="1">
      <alignment vertical="center" wrapText="1"/>
    </xf>
    <xf numFmtId="173" fontId="7" fillId="2" borderId="5" xfId="2" applyNumberFormat="1" applyFont="1" applyFill="1" applyBorder="1" applyAlignment="1">
      <alignment horizontal="right" vertical="center"/>
    </xf>
    <xf numFmtId="44" fontId="31" fillId="2" borderId="6" xfId="1" applyFont="1" applyFill="1" applyBorder="1" applyAlignment="1">
      <alignment horizontal="right" vertical="center"/>
    </xf>
    <xf numFmtId="168" fontId="17" fillId="0" borderId="5" xfId="0" applyNumberFormat="1" applyFont="1" applyBorder="1" applyAlignment="1">
      <alignment vertical="center"/>
    </xf>
    <xf numFmtId="10" fontId="17" fillId="0" borderId="5" xfId="0" applyNumberFormat="1" applyFont="1" applyBorder="1" applyAlignment="1">
      <alignment vertical="center"/>
    </xf>
    <xf numFmtId="168" fontId="17" fillId="0" borderId="6" xfId="0" applyNumberFormat="1" applyFont="1" applyBorder="1" applyAlignment="1">
      <alignment vertical="center"/>
    </xf>
    <xf numFmtId="168" fontId="17" fillId="0" borderId="8" xfId="0" applyNumberFormat="1" applyFont="1" applyBorder="1" applyAlignment="1">
      <alignment vertical="center"/>
    </xf>
    <xf numFmtId="10" fontId="17" fillId="0" borderId="8" xfId="0" applyNumberFormat="1" applyFont="1" applyBorder="1" applyAlignment="1">
      <alignment vertical="center"/>
    </xf>
    <xf numFmtId="168" fontId="17" fillId="0" borderId="9" xfId="0" applyNumberFormat="1" applyFont="1" applyBorder="1" applyAlignment="1">
      <alignment vertical="center"/>
    </xf>
    <xf numFmtId="0" fontId="17" fillId="0" borderId="10" xfId="0" applyFont="1" applyBorder="1" applyAlignment="1">
      <alignment vertical="center"/>
    </xf>
    <xf numFmtId="0" fontId="17" fillId="0" borderId="26" xfId="0" applyFont="1" applyBorder="1" applyAlignment="1">
      <alignment vertical="center"/>
    </xf>
    <xf numFmtId="44" fontId="26" fillId="3" borderId="11" xfId="0" applyNumberFormat="1" applyFont="1" applyFill="1" applyBorder="1" applyAlignment="1">
      <alignment vertical="center"/>
    </xf>
    <xf numFmtId="0" fontId="17" fillId="0" borderId="12" xfId="0" applyFont="1" applyBorder="1" applyAlignment="1">
      <alignment vertical="center"/>
    </xf>
    <xf numFmtId="44" fontId="17" fillId="0" borderId="16" xfId="0" applyNumberFormat="1" applyFont="1" applyBorder="1" applyAlignment="1">
      <alignment vertical="center"/>
    </xf>
    <xf numFmtId="10" fontId="17" fillId="0" borderId="13" xfId="0" applyNumberFormat="1" applyFont="1" applyBorder="1" applyAlignment="1">
      <alignment vertical="center"/>
    </xf>
    <xf numFmtId="44" fontId="17" fillId="0" borderId="14" xfId="0" applyNumberFormat="1" applyFont="1" applyBorder="1" applyAlignment="1">
      <alignment vertical="center"/>
    </xf>
    <xf numFmtId="0" fontId="17" fillId="0" borderId="15" xfId="0" applyFont="1" applyBorder="1" applyAlignment="1">
      <alignment vertical="center"/>
    </xf>
    <xf numFmtId="10" fontId="17" fillId="0" borderId="16" xfId="0" applyNumberFormat="1" applyFont="1" applyBorder="1" applyAlignment="1">
      <alignment vertical="center"/>
    </xf>
    <xf numFmtId="44" fontId="17" fillId="0" borderId="17" xfId="0" applyNumberFormat="1" applyFont="1" applyBorder="1" applyAlignment="1">
      <alignment vertical="center"/>
    </xf>
    <xf numFmtId="168" fontId="24" fillId="2" borderId="16" xfId="0" applyNumberFormat="1" applyFont="1" applyFill="1" applyBorder="1" applyAlignment="1">
      <alignment horizontal="right" vertical="center" wrapText="1" readingOrder="1"/>
    </xf>
    <xf numFmtId="10" fontId="24" fillId="2" borderId="16" xfId="0" applyNumberFormat="1" applyFont="1" applyFill="1" applyBorder="1" applyAlignment="1">
      <alignment horizontal="right" vertical="center" wrapText="1" readingOrder="1"/>
    </xf>
    <xf numFmtId="8" fontId="24" fillId="2" borderId="16" xfId="0" applyNumberFormat="1" applyFont="1" applyFill="1" applyBorder="1" applyAlignment="1">
      <alignment horizontal="right" vertical="center" wrapText="1" readingOrder="1"/>
    </xf>
    <xf numFmtId="0" fontId="19" fillId="0" borderId="23" xfId="0" applyFont="1" applyBorder="1" applyAlignment="1">
      <alignment vertical="center"/>
    </xf>
    <xf numFmtId="44" fontId="17" fillId="0" borderId="24" xfId="0" applyNumberFormat="1" applyFont="1" applyBorder="1" applyAlignment="1">
      <alignment vertical="center"/>
    </xf>
    <xf numFmtId="169" fontId="17" fillId="0" borderId="24" xfId="0" applyNumberFormat="1" applyFont="1" applyBorder="1" applyAlignment="1">
      <alignment vertical="center"/>
    </xf>
    <xf numFmtId="44" fontId="26" fillId="3" borderId="25" xfId="1" applyFont="1" applyFill="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8" fontId="14" fillId="0" borderId="14" xfId="1" applyNumberFormat="1" applyFont="1" applyBorder="1" applyAlignment="1">
      <alignment vertical="center"/>
    </xf>
    <xf numFmtId="0" fontId="14" fillId="0" borderId="15" xfId="0" applyFont="1" applyBorder="1" applyAlignment="1">
      <alignment vertical="center"/>
    </xf>
    <xf numFmtId="43" fontId="14" fillId="0" borderId="16" xfId="0" applyNumberFormat="1" applyFont="1" applyBorder="1" applyAlignment="1">
      <alignment vertical="center"/>
    </xf>
    <xf numFmtId="8" fontId="17" fillId="0" borderId="16" xfId="0" applyNumberFormat="1" applyFont="1" applyBorder="1" applyAlignment="1">
      <alignment vertical="center"/>
    </xf>
    <xf numFmtId="44" fontId="14" fillId="0" borderId="17" xfId="1" applyFont="1" applyBorder="1" applyAlignment="1">
      <alignment vertical="center"/>
    </xf>
    <xf numFmtId="44" fontId="14" fillId="0" borderId="16" xfId="0" applyNumberFormat="1" applyFont="1" applyBorder="1" applyAlignment="1">
      <alignment vertical="center"/>
    </xf>
    <xf numFmtId="0" fontId="21" fillId="0" borderId="23" xfId="0" applyFont="1" applyBorder="1" applyAlignment="1">
      <alignment vertical="center"/>
    </xf>
    <xf numFmtId="0" fontId="14" fillId="0" borderId="24" xfId="0" applyFont="1" applyBorder="1" applyAlignment="1">
      <alignment vertical="center"/>
    </xf>
    <xf numFmtId="44" fontId="15" fillId="3" borderId="25" xfId="1" applyFont="1" applyFill="1" applyBorder="1" applyAlignment="1">
      <alignment vertical="center"/>
    </xf>
    <xf numFmtId="0" fontId="17" fillId="0" borderId="0" xfId="0" applyFont="1"/>
    <xf numFmtId="0" fontId="4" fillId="0" borderId="0" xfId="0" applyFont="1" applyAlignment="1">
      <alignment horizontal="center"/>
    </xf>
    <xf numFmtId="0" fontId="0" fillId="0" borderId="8" xfId="0" applyBorder="1" applyAlignment="1">
      <alignment horizontal="center" vertical="center" wrapText="1"/>
    </xf>
    <xf numFmtId="0" fontId="0" fillId="0" borderId="8" xfId="0"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4" fillId="3" borderId="0" xfId="0" applyFont="1" applyFill="1" applyAlignment="1">
      <alignment horizontal="center" vertical="center"/>
    </xf>
    <xf numFmtId="0" fontId="3" fillId="0" borderId="0" xfId="0" applyFont="1" applyAlignment="1">
      <alignment horizontal="center"/>
    </xf>
    <xf numFmtId="0" fontId="2" fillId="3" borderId="5" xfId="0" applyFont="1" applyFill="1" applyBorder="1" applyAlignment="1">
      <alignment horizontal="center"/>
    </xf>
    <xf numFmtId="0" fontId="0" fillId="0" borderId="6" xfId="0" applyBorder="1" applyAlignment="1">
      <alignment horizontal="center"/>
    </xf>
    <xf numFmtId="0" fontId="12" fillId="3" borderId="0" xfId="0" applyFont="1" applyFill="1" applyAlignment="1">
      <alignment horizontal="center" vertical="center"/>
    </xf>
    <xf numFmtId="0" fontId="0" fillId="3" borderId="0" xfId="0" applyFill="1" applyAlignment="1">
      <alignment horizontal="center" vertical="center"/>
    </xf>
    <xf numFmtId="14" fontId="18" fillId="6" borderId="26" xfId="4" applyNumberFormat="1" applyFont="1" applyFill="1" applyBorder="1" applyAlignment="1" applyProtection="1">
      <alignment horizontal="center" vertical="center"/>
      <protection locked="0"/>
    </xf>
    <xf numFmtId="0" fontId="1" fillId="0" borderId="26" xfId="0" applyFont="1" applyBorder="1" applyAlignment="1">
      <alignment vertical="center"/>
    </xf>
    <xf numFmtId="0" fontId="30" fillId="3" borderId="30" xfId="0" applyFont="1" applyFill="1" applyBorder="1" applyAlignment="1">
      <alignment horizontal="left" vertical="center" wrapText="1" readingOrder="1"/>
    </xf>
    <xf numFmtId="0" fontId="1" fillId="0" borderId="0" xfId="0" applyFont="1" applyAlignment="1">
      <alignment vertical="center"/>
    </xf>
    <xf numFmtId="44" fontId="7" fillId="2" borderId="2" xfId="1" applyFont="1" applyFill="1" applyBorder="1" applyAlignment="1">
      <alignment horizontal="center" vertical="center" wrapText="1"/>
    </xf>
    <xf numFmtId="0" fontId="1" fillId="0" borderId="5" xfId="0" applyFont="1" applyBorder="1" applyAlignment="1">
      <alignment vertical="center" wrapText="1"/>
    </xf>
    <xf numFmtId="0" fontId="26" fillId="3" borderId="27" xfId="0" applyFont="1" applyFill="1" applyBorder="1" applyAlignment="1">
      <alignment horizontal="left" vertical="center" wrapText="1" readingOrder="1"/>
    </xf>
    <xf numFmtId="0" fontId="26" fillId="3" borderId="28" xfId="0" applyFont="1" applyFill="1" applyBorder="1" applyAlignment="1">
      <alignment horizontal="left" vertical="center" wrapText="1" readingOrder="1"/>
    </xf>
    <xf numFmtId="0" fontId="26" fillId="3" borderId="29" xfId="0" applyFont="1" applyFill="1" applyBorder="1" applyAlignment="1">
      <alignment horizontal="left" vertical="center" wrapText="1" readingOrder="1"/>
    </xf>
  </cellXfs>
  <cellStyles count="5">
    <cellStyle name="Milliers" xfId="3" builtinId="3"/>
    <cellStyle name="Monétaire" xfId="1" builtinId="4"/>
    <cellStyle name="Normal" xfId="0" builtinId="0"/>
    <cellStyle name="Normal_Fiche de paie TEPA plus 20 salariés" xfId="4" xr:uid="{33D184B8-70E4-4D3A-8D17-A8F5BE1C22B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85724</xdr:colOff>
      <xdr:row>0</xdr:row>
      <xdr:rowOff>123825</xdr:rowOff>
    </xdr:from>
    <xdr:to>
      <xdr:col>6</xdr:col>
      <xdr:colOff>295274</xdr:colOff>
      <xdr:row>11</xdr:row>
      <xdr:rowOff>0</xdr:rowOff>
    </xdr:to>
    <xdr:sp macro="" textlink="">
      <xdr:nvSpPr>
        <xdr:cNvPr id="2" name="ZoneTexte 1">
          <a:extLst>
            <a:ext uri="{FF2B5EF4-FFF2-40B4-BE49-F238E27FC236}">
              <a16:creationId xmlns:a16="http://schemas.microsoft.com/office/drawing/2014/main" id="{372204B3-99AF-4F93-BE4E-07729930CEC2}"/>
            </a:ext>
          </a:extLst>
        </xdr:cNvPr>
        <xdr:cNvSpPr txBox="1"/>
      </xdr:nvSpPr>
      <xdr:spPr>
        <a:xfrm>
          <a:off x="85724" y="123825"/>
          <a:ext cx="694372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Le sujet du cas figure sur cet onglet et les  onglets suivants </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Il s'agit de calculer et présenter </a:t>
          </a:r>
          <a:r>
            <a:rPr lang="fr-FR" sz="1100" b="1" baseline="0">
              <a:solidFill>
                <a:schemeClr val="dk1"/>
              </a:solidFill>
              <a:effectLst/>
              <a:latin typeface="+mn-lt"/>
              <a:ea typeface="+mn-ea"/>
              <a:cs typeface="+mn-cs"/>
            </a:rPr>
            <a:t>les bulletins de paie dans les onglets suivants. Utilisez vos maquettes de bulletins.</a:t>
          </a:r>
          <a:endParaRPr lang="fr-FR" sz="1200">
            <a:effectLst/>
          </a:endParaRPr>
        </a:p>
        <a:p>
          <a:endParaRPr lang="fr-FR" sz="1200" b="1" baseline="0"/>
        </a:p>
        <a:p>
          <a:r>
            <a:rPr lang="fr-FR" sz="1200" b="1" baseline="0"/>
            <a:t>Prenez l'habitude de détailler sur la feuille du bulletin ou une feuille intercalaire, les calculs importants tels la réduction générale de cotisations, les éventuels calculs de tranches de salaires,  les rubriques d'autres contributions dues à l'employeur, dont évolution de la rémunération .......</a:t>
          </a:r>
        </a:p>
        <a:p>
          <a:endParaRPr lang="fr-FR" sz="1200" b="1" baseline="0"/>
        </a:p>
        <a:p>
          <a:r>
            <a:rPr lang="fr-FR" sz="1200" b="1" baseline="0"/>
            <a:t>N'en faites pas de trop, il s'agit simplement de présenter au jury le type de calcul que vous avez utilisé et afin qu'il comprenne votre raisonnement.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638175</xdr:colOff>
      <xdr:row>9</xdr:row>
      <xdr:rowOff>219074</xdr:rowOff>
    </xdr:from>
    <xdr:to>
      <xdr:col>16</xdr:col>
      <xdr:colOff>266700</xdr:colOff>
      <xdr:row>18</xdr:row>
      <xdr:rowOff>123825</xdr:rowOff>
    </xdr:to>
    <xdr:sp macro="" textlink="">
      <xdr:nvSpPr>
        <xdr:cNvPr id="2" name="ZoneTexte 1">
          <a:extLst>
            <a:ext uri="{FF2B5EF4-FFF2-40B4-BE49-F238E27FC236}">
              <a16:creationId xmlns:a16="http://schemas.microsoft.com/office/drawing/2014/main" id="{D165F948-6267-4AAB-BDDD-CD9209B59D4B}"/>
            </a:ext>
          </a:extLst>
        </xdr:cNvPr>
        <xdr:cNvSpPr txBox="1"/>
      </xdr:nvSpPr>
      <xdr:spPr>
        <a:xfrm>
          <a:off x="8582025" y="2095499"/>
          <a:ext cx="6115050" cy="1809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DONNEES</a:t>
          </a:r>
          <a:r>
            <a:rPr lang="fr-FR" sz="1400" b="1" baseline="0"/>
            <a:t> A SAISIR :</a:t>
          </a:r>
        </a:p>
        <a:p>
          <a:r>
            <a:rPr lang="fr-FR" sz="1400" b="1" baseline="0"/>
            <a:t>	Les salaires bruts</a:t>
          </a:r>
        </a:p>
        <a:p>
          <a:r>
            <a:rPr lang="fr-FR" sz="1400" b="1" baseline="0"/>
            <a:t>	Les montants mensuels de SMIC</a:t>
          </a:r>
        </a:p>
        <a:p>
          <a:endParaRPr lang="fr-FR" sz="1400" b="1" baseline="0"/>
        </a:p>
        <a:p>
          <a:r>
            <a:rPr lang="fr-FR" sz="1600" b="1" baseline="0">
              <a:solidFill>
                <a:srgbClr val="FF0000"/>
              </a:solidFill>
            </a:rPr>
            <a:t>NB : Ce tableau s'applique à des salaires cumulés ne dépassant jamais 4 plafonds mensuels soit 13 712 euros mensuels</a:t>
          </a:r>
        </a:p>
      </xdr:txBody>
    </xdr:sp>
    <xdr:clientData/>
  </xdr:twoCellAnchor>
  <xdr:twoCellAnchor>
    <xdr:from>
      <xdr:col>11</xdr:col>
      <xdr:colOff>400050</xdr:colOff>
      <xdr:row>28</xdr:row>
      <xdr:rowOff>0</xdr:rowOff>
    </xdr:from>
    <xdr:to>
      <xdr:col>16</xdr:col>
      <xdr:colOff>371475</xdr:colOff>
      <xdr:row>29</xdr:row>
      <xdr:rowOff>85725</xdr:rowOff>
    </xdr:to>
    <xdr:sp macro="" textlink="">
      <xdr:nvSpPr>
        <xdr:cNvPr id="3" name="ZoneTexte 2">
          <a:extLst>
            <a:ext uri="{FF2B5EF4-FFF2-40B4-BE49-F238E27FC236}">
              <a16:creationId xmlns:a16="http://schemas.microsoft.com/office/drawing/2014/main" id="{5A4D45FB-3D55-4007-9EE6-C7CA6F216C68}"/>
            </a:ext>
          </a:extLst>
        </xdr:cNvPr>
        <xdr:cNvSpPr txBox="1"/>
      </xdr:nvSpPr>
      <xdr:spPr>
        <a:xfrm>
          <a:off x="11010900" y="5810250"/>
          <a:ext cx="37909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cumuls de salaires mensuels sont supérieurs à 2,5 SMIC</a:t>
          </a:r>
        </a:p>
      </xdr:txBody>
    </xdr:sp>
    <xdr:clientData/>
  </xdr:twoCellAnchor>
  <xdr:twoCellAnchor>
    <xdr:from>
      <xdr:col>13</xdr:col>
      <xdr:colOff>152400</xdr:colOff>
      <xdr:row>45</xdr:row>
      <xdr:rowOff>0</xdr:rowOff>
    </xdr:from>
    <xdr:to>
      <xdr:col>18</xdr:col>
      <xdr:colOff>133350</xdr:colOff>
      <xdr:row>46</xdr:row>
      <xdr:rowOff>123825</xdr:rowOff>
    </xdr:to>
    <xdr:sp macro="" textlink="">
      <xdr:nvSpPr>
        <xdr:cNvPr id="4" name="ZoneTexte 3">
          <a:extLst>
            <a:ext uri="{FF2B5EF4-FFF2-40B4-BE49-F238E27FC236}">
              <a16:creationId xmlns:a16="http://schemas.microsoft.com/office/drawing/2014/main" id="{30F7DC51-8388-4512-859C-A1F219B4BD23}"/>
            </a:ext>
          </a:extLst>
        </xdr:cNvPr>
        <xdr:cNvSpPr txBox="1"/>
      </xdr:nvSpPr>
      <xdr:spPr>
        <a:xfrm>
          <a:off x="12296775" y="9553575"/>
          <a:ext cx="37909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cumuls de salaires mensuels sont supérieurs à 3,5 SMIC</a:t>
          </a:r>
        </a:p>
      </xdr:txBody>
    </xdr:sp>
    <xdr:clientData/>
  </xdr:twoCellAnchor>
  <xdr:twoCellAnchor>
    <xdr:from>
      <xdr:col>9</xdr:col>
      <xdr:colOff>647700</xdr:colOff>
      <xdr:row>63</xdr:row>
      <xdr:rowOff>190500</xdr:rowOff>
    </xdr:from>
    <xdr:to>
      <xdr:col>14</xdr:col>
      <xdr:colOff>428625</xdr:colOff>
      <xdr:row>65</xdr:row>
      <xdr:rowOff>0</xdr:rowOff>
    </xdr:to>
    <xdr:sp macro="" textlink="">
      <xdr:nvSpPr>
        <xdr:cNvPr id="5" name="ZoneTexte 4">
          <a:extLst>
            <a:ext uri="{FF2B5EF4-FFF2-40B4-BE49-F238E27FC236}">
              <a16:creationId xmlns:a16="http://schemas.microsoft.com/office/drawing/2014/main" id="{1D06FF0D-A4C7-41B5-80C4-BAAAFF5152C5}"/>
            </a:ext>
          </a:extLst>
        </xdr:cNvPr>
        <xdr:cNvSpPr txBox="1"/>
      </xdr:nvSpPr>
      <xdr:spPr>
        <a:xfrm>
          <a:off x="9505950" y="14744700"/>
          <a:ext cx="38290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salaires varient d'un mois sur l'autre</a:t>
          </a:r>
        </a:p>
      </xdr:txBody>
    </xdr:sp>
    <xdr:clientData/>
  </xdr:twoCellAnchor>
  <xdr:twoCellAnchor>
    <xdr:from>
      <xdr:col>0</xdr:col>
      <xdr:colOff>9524</xdr:colOff>
      <xdr:row>0</xdr:row>
      <xdr:rowOff>38100</xdr:rowOff>
    </xdr:from>
    <xdr:to>
      <xdr:col>9</xdr:col>
      <xdr:colOff>466725</xdr:colOff>
      <xdr:row>2</xdr:row>
      <xdr:rowOff>57150</xdr:rowOff>
    </xdr:to>
    <xdr:sp macro="" textlink="">
      <xdr:nvSpPr>
        <xdr:cNvPr id="6" name="ZoneTexte 5">
          <a:extLst>
            <a:ext uri="{FF2B5EF4-FFF2-40B4-BE49-F238E27FC236}">
              <a16:creationId xmlns:a16="http://schemas.microsoft.com/office/drawing/2014/main" id="{E6371554-E4D2-4D19-AFC0-85BFB3FA4A8B}"/>
            </a:ext>
          </a:extLst>
        </xdr:cNvPr>
        <xdr:cNvSpPr txBox="1"/>
      </xdr:nvSpPr>
      <xdr:spPr>
        <a:xfrm>
          <a:off x="9524" y="38100"/>
          <a:ext cx="9315451"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rgbClr val="FF0000"/>
              </a:solidFill>
            </a:rPr>
            <a:t>Vérifiez</a:t>
          </a:r>
          <a:r>
            <a:rPr lang="fr-FR" sz="1800" b="1" baseline="0">
              <a:solidFill>
                <a:srgbClr val="FF0000"/>
              </a:solidFill>
            </a:rPr>
            <a:t> les montants de SMIC et de plafond car s'ils sont erronés vos résultats les seront aussi </a:t>
          </a:r>
          <a:endParaRPr lang="fr-FR" sz="1800" b="1">
            <a:solidFill>
              <a:srgbClr val="FF0000"/>
            </a:solidFill>
          </a:endParaRPr>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5:M27"/>
  <sheetViews>
    <sheetView workbookViewId="0">
      <selection activeCell="E23" sqref="E23"/>
    </sheetView>
  </sheetViews>
  <sheetFormatPr baseColWidth="10" defaultRowHeight="15" x14ac:dyDescent="0.25"/>
  <cols>
    <col min="1" max="1" width="39.140625" bestFit="1" customWidth="1"/>
    <col min="2" max="2" width="16.140625" customWidth="1"/>
  </cols>
  <sheetData>
    <row r="15" spans="1:6" ht="23.25" x14ac:dyDescent="0.35">
      <c r="A15" s="317" t="s">
        <v>16</v>
      </c>
      <c r="B15" s="317"/>
      <c r="C15" s="317"/>
      <c r="D15" s="317"/>
      <c r="E15" s="317"/>
      <c r="F15" s="317"/>
    </row>
    <row r="16" spans="1:6" ht="24.75" customHeight="1" thickBot="1" x14ac:dyDescent="0.3"/>
    <row r="17" spans="1:13" s="1" customFormat="1" ht="26.25" customHeight="1" x14ac:dyDescent="0.25">
      <c r="A17" s="13"/>
      <c r="B17" s="6" t="s">
        <v>0</v>
      </c>
      <c r="C17" s="6" t="s">
        <v>1</v>
      </c>
      <c r="D17" s="6" t="s">
        <v>2</v>
      </c>
      <c r="E17" s="6" t="s">
        <v>3</v>
      </c>
      <c r="F17" s="7" t="s">
        <v>4</v>
      </c>
      <c r="H17"/>
      <c r="I17"/>
      <c r="J17"/>
      <c r="K17"/>
      <c r="L17"/>
      <c r="M17"/>
    </row>
    <row r="18" spans="1:13" s="1" customFormat="1" ht="26.25" customHeight="1" x14ac:dyDescent="0.25">
      <c r="A18" s="14" t="s">
        <v>5</v>
      </c>
      <c r="B18" s="36" t="s">
        <v>202</v>
      </c>
      <c r="C18" s="36" t="s">
        <v>203</v>
      </c>
      <c r="D18" s="36" t="s">
        <v>204</v>
      </c>
      <c r="E18" s="36" t="s">
        <v>205</v>
      </c>
      <c r="F18" s="37" t="s">
        <v>206</v>
      </c>
      <c r="H18"/>
      <c r="I18"/>
      <c r="J18"/>
      <c r="K18"/>
      <c r="L18"/>
      <c r="M18"/>
    </row>
    <row r="19" spans="1:13" s="1" customFormat="1" ht="26.25" customHeight="1" x14ac:dyDescent="0.25">
      <c r="A19" s="14" t="s">
        <v>6</v>
      </c>
      <c r="B19" s="35" t="s">
        <v>7</v>
      </c>
      <c r="C19" s="35" t="s">
        <v>7</v>
      </c>
      <c r="D19" s="35" t="s">
        <v>7</v>
      </c>
      <c r="E19" s="35" t="s">
        <v>8</v>
      </c>
      <c r="F19" s="28"/>
      <c r="H19"/>
      <c r="I19"/>
      <c r="J19"/>
      <c r="K19"/>
      <c r="L19"/>
      <c r="M19"/>
    </row>
    <row r="20" spans="1:13" s="1" customFormat="1" ht="26.25" customHeight="1" x14ac:dyDescent="0.25">
      <c r="A20" s="14" t="s">
        <v>9</v>
      </c>
      <c r="B20" s="35">
        <v>35</v>
      </c>
      <c r="C20" s="35">
        <v>35</v>
      </c>
      <c r="D20" s="35">
        <v>35</v>
      </c>
      <c r="E20" s="35">
        <v>24</v>
      </c>
      <c r="F20" s="28"/>
      <c r="I20"/>
      <c r="L20"/>
    </row>
    <row r="21" spans="1:13" s="1" customFormat="1" ht="26.25" customHeight="1" x14ac:dyDescent="0.25">
      <c r="A21" s="14" t="s">
        <v>10</v>
      </c>
      <c r="B21" s="35" t="s">
        <v>11</v>
      </c>
      <c r="C21" s="35" t="s">
        <v>12</v>
      </c>
      <c r="D21" s="35" t="s">
        <v>11</v>
      </c>
      <c r="E21" s="35" t="s">
        <v>11</v>
      </c>
      <c r="F21" s="28" t="s">
        <v>13</v>
      </c>
      <c r="I21"/>
      <c r="L21"/>
    </row>
    <row r="22" spans="1:13" s="1" customFormat="1" ht="26.25" customHeight="1" x14ac:dyDescent="0.25">
      <c r="A22" s="14" t="s">
        <v>15</v>
      </c>
      <c r="B22" s="35"/>
      <c r="C22" s="35"/>
      <c r="D22" s="35"/>
      <c r="E22" s="44">
        <v>44347</v>
      </c>
      <c r="F22" s="28"/>
      <c r="I22"/>
      <c r="J22"/>
      <c r="K22"/>
      <c r="L22"/>
    </row>
    <row r="23" spans="1:13" s="1" customFormat="1" ht="26.25" customHeight="1" x14ac:dyDescent="0.25">
      <c r="A23" s="14" t="s">
        <v>14</v>
      </c>
      <c r="B23" s="15">
        <v>2000</v>
      </c>
      <c r="C23" s="15">
        <v>3500</v>
      </c>
      <c r="D23" s="15">
        <v>2500</v>
      </c>
      <c r="E23" s="15" t="s">
        <v>26</v>
      </c>
      <c r="F23" s="16">
        <v>5000</v>
      </c>
    </row>
    <row r="24" spans="1:13" s="1" customFormat="1" ht="26.25" customHeight="1" x14ac:dyDescent="0.25">
      <c r="A24" s="14" t="s">
        <v>25</v>
      </c>
      <c r="B24" s="15">
        <v>1700</v>
      </c>
      <c r="C24" s="15">
        <v>3100</v>
      </c>
      <c r="D24" s="15">
        <v>2000</v>
      </c>
      <c r="E24" s="15" t="s">
        <v>26</v>
      </c>
      <c r="F24" s="17"/>
    </row>
    <row r="25" spans="1:13" s="1" customFormat="1" ht="30" customHeight="1" thickBot="1" x14ac:dyDescent="0.3">
      <c r="A25" s="18" t="s">
        <v>28</v>
      </c>
      <c r="B25" s="318" t="s">
        <v>29</v>
      </c>
      <c r="C25" s="319"/>
      <c r="D25" s="319"/>
      <c r="E25" s="319"/>
      <c r="F25" s="19"/>
    </row>
    <row r="26" spans="1:13" s="1" customFormat="1" ht="21" customHeight="1" x14ac:dyDescent="0.25"/>
    <row r="27" spans="1:13" s="1" customFormat="1" ht="21" customHeight="1" x14ac:dyDescent="0.25"/>
  </sheetData>
  <mergeCells count="2">
    <mergeCell ref="A15:F15"/>
    <mergeCell ref="B25:E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zoomScale="75" zoomScaleNormal="75" workbookViewId="0">
      <selection activeCell="B8" sqref="B8"/>
    </sheetView>
  </sheetViews>
  <sheetFormatPr baseColWidth="10" defaultRowHeight="15" x14ac:dyDescent="0.25"/>
  <cols>
    <col min="1" max="1" width="35.140625" style="1" customWidth="1"/>
    <col min="2" max="2" width="49.42578125" style="1" bestFit="1" customWidth="1"/>
    <col min="3" max="16384" width="11.42578125" style="1"/>
  </cols>
  <sheetData>
    <row r="1" spans="1:7" ht="23.25" x14ac:dyDescent="0.25">
      <c r="A1" s="20" t="s">
        <v>17</v>
      </c>
    </row>
    <row r="3" spans="1:7" ht="24" customHeight="1" thickBot="1" x14ac:dyDescent="0.3">
      <c r="A3" s="21" t="s">
        <v>18</v>
      </c>
    </row>
    <row r="4" spans="1:7" ht="24" customHeight="1" x14ac:dyDescent="0.25">
      <c r="A4" s="13" t="s">
        <v>19</v>
      </c>
      <c r="B4" s="27" t="s">
        <v>57</v>
      </c>
      <c r="E4" s="2"/>
    </row>
    <row r="5" spans="1:7" ht="24" customHeight="1" x14ac:dyDescent="0.25">
      <c r="A5" s="14" t="s">
        <v>20</v>
      </c>
      <c r="B5" s="28" t="s">
        <v>21</v>
      </c>
      <c r="E5" s="3"/>
      <c r="F5" s="3"/>
      <c r="G5" s="3"/>
    </row>
    <row r="6" spans="1:7" ht="24" customHeight="1" x14ac:dyDescent="0.25">
      <c r="A6" s="320" t="s">
        <v>22</v>
      </c>
      <c r="B6" s="321"/>
      <c r="E6" s="3"/>
      <c r="F6" s="3"/>
      <c r="G6" s="3"/>
    </row>
    <row r="7" spans="1:7" ht="24" customHeight="1" x14ac:dyDescent="0.25">
      <c r="A7" s="14" t="s">
        <v>80</v>
      </c>
      <c r="B7" s="28" t="s">
        <v>23</v>
      </c>
      <c r="E7" s="3"/>
      <c r="F7" s="3"/>
      <c r="G7" s="3"/>
    </row>
    <row r="8" spans="1:7" ht="24" customHeight="1" x14ac:dyDescent="0.25">
      <c r="A8" s="14" t="s">
        <v>79</v>
      </c>
      <c r="B8" s="23">
        <v>0.05</v>
      </c>
      <c r="E8" s="3"/>
      <c r="F8" s="3"/>
      <c r="G8" s="3"/>
    </row>
    <row r="9" spans="1:7" ht="24" customHeight="1" thickBot="1" x14ac:dyDescent="0.3">
      <c r="A9" s="18" t="s">
        <v>24</v>
      </c>
      <c r="B9" s="24">
        <v>0.1</v>
      </c>
      <c r="E9" s="3"/>
      <c r="F9" s="3"/>
      <c r="G9" s="3"/>
    </row>
    <row r="10" spans="1:7" ht="24" customHeight="1" thickBot="1" x14ac:dyDescent="0.3">
      <c r="E10" s="3"/>
      <c r="F10" s="3"/>
      <c r="G10" s="3"/>
    </row>
    <row r="11" spans="1:7" ht="24" customHeight="1" thickBot="1" x14ac:dyDescent="0.3">
      <c r="A11" s="25" t="s">
        <v>30</v>
      </c>
      <c r="B11" s="26" t="s">
        <v>31</v>
      </c>
    </row>
    <row r="13" spans="1:7" ht="24" customHeight="1" thickBot="1" x14ac:dyDescent="0.3">
      <c r="A13" s="21" t="s">
        <v>48</v>
      </c>
    </row>
    <row r="14" spans="1:7" ht="21.75" customHeight="1" x14ac:dyDescent="0.25">
      <c r="A14" s="13" t="s">
        <v>45</v>
      </c>
      <c r="B14" s="38" t="s">
        <v>44</v>
      </c>
    </row>
    <row r="15" spans="1:7" ht="21.75" customHeight="1" x14ac:dyDescent="0.25">
      <c r="A15" s="14" t="s">
        <v>46</v>
      </c>
      <c r="B15" s="22" t="s">
        <v>54</v>
      </c>
    </row>
    <row r="16" spans="1:7" ht="21.75" customHeight="1" thickBot="1" x14ac:dyDescent="0.3">
      <c r="A16" s="18" t="s">
        <v>47</v>
      </c>
      <c r="B16" s="19" t="s">
        <v>55</v>
      </c>
    </row>
    <row r="17" spans="1:2" ht="15.75" thickBot="1" x14ac:dyDescent="0.3"/>
    <row r="18" spans="1:2" ht="19.5" thickBot="1" x14ac:dyDescent="0.3">
      <c r="A18" s="25" t="s">
        <v>56</v>
      </c>
      <c r="B18" s="34">
        <v>2.7E-2</v>
      </c>
    </row>
  </sheetData>
  <mergeCells count="1">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workbookViewId="0">
      <selection activeCell="E30" sqref="E30"/>
    </sheetView>
  </sheetViews>
  <sheetFormatPr baseColWidth="10" defaultRowHeight="15" x14ac:dyDescent="0.25"/>
  <cols>
    <col min="1" max="1" width="39.140625" style="1" bestFit="1" customWidth="1"/>
    <col min="2" max="5" width="11.42578125" style="1"/>
    <col min="6" max="6" width="14.42578125" style="1" customWidth="1"/>
    <col min="7" max="16384" width="11.42578125" style="1"/>
  </cols>
  <sheetData>
    <row r="1" spans="1:6" ht="23.25" x14ac:dyDescent="0.25">
      <c r="A1" s="322" t="s">
        <v>27</v>
      </c>
      <c r="B1" s="322"/>
      <c r="C1" s="322"/>
      <c r="D1" s="322"/>
      <c r="E1" s="322"/>
      <c r="F1" s="322"/>
    </row>
    <row r="3" spans="1:6" ht="15.75" thickBot="1" x14ac:dyDescent="0.3"/>
    <row r="4" spans="1:6" ht="26.25" customHeight="1" x14ac:dyDescent="0.25">
      <c r="A4" s="13"/>
      <c r="B4" s="6" t="s">
        <v>0</v>
      </c>
      <c r="C4" s="6" t="s">
        <v>1</v>
      </c>
      <c r="D4" s="6" t="s">
        <v>2</v>
      </c>
      <c r="E4" s="6" t="s">
        <v>3</v>
      </c>
      <c r="F4" s="7" t="s">
        <v>4</v>
      </c>
    </row>
    <row r="5" spans="1:6" ht="24.75" customHeight="1" x14ac:dyDescent="0.25">
      <c r="A5" s="14" t="s">
        <v>14</v>
      </c>
      <c r="B5" s="15">
        <v>2000</v>
      </c>
      <c r="C5" s="15">
        <v>3500</v>
      </c>
      <c r="D5" s="15">
        <v>2500</v>
      </c>
      <c r="E5" s="15" t="s">
        <v>26</v>
      </c>
      <c r="F5" s="16">
        <v>5000</v>
      </c>
    </row>
    <row r="6" spans="1:6" ht="39" customHeight="1" x14ac:dyDescent="0.25">
      <c r="A6" s="31" t="s">
        <v>50</v>
      </c>
      <c r="B6" s="32">
        <v>1</v>
      </c>
      <c r="C6" s="32">
        <v>1</v>
      </c>
      <c r="D6" s="32" t="s">
        <v>51</v>
      </c>
      <c r="E6" s="32" t="s">
        <v>52</v>
      </c>
      <c r="F6" s="33" t="s">
        <v>53</v>
      </c>
    </row>
    <row r="7" spans="1:6" ht="24.75" customHeight="1" thickBot="1" x14ac:dyDescent="0.3">
      <c r="A7" s="18" t="s">
        <v>49</v>
      </c>
      <c r="B7" s="29">
        <v>4.4999999999999998E-2</v>
      </c>
      <c r="C7" s="30">
        <v>0.13</v>
      </c>
      <c r="D7" s="29">
        <v>3.5000000000000003E-2</v>
      </c>
      <c r="E7" s="29">
        <v>1.4999999999999999E-2</v>
      </c>
      <c r="F7" s="24">
        <v>0.18</v>
      </c>
    </row>
    <row r="8" spans="1:6" ht="21" customHeight="1" x14ac:dyDescent="0.25"/>
  </sheetData>
  <mergeCells count="1">
    <mergeCell ref="A1:F1"/>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workbookViewId="0">
      <selection sqref="A1:F1"/>
    </sheetView>
  </sheetViews>
  <sheetFormatPr baseColWidth="10" defaultRowHeight="15" x14ac:dyDescent="0.25"/>
  <cols>
    <col min="1" max="1" width="20.42578125" style="4" bestFit="1" customWidth="1"/>
    <col min="4" max="4" width="13" bestFit="1" customWidth="1"/>
  </cols>
  <sheetData>
    <row r="1" spans="1:8" ht="18.75" x14ac:dyDescent="0.3">
      <c r="A1" s="323" t="s">
        <v>87</v>
      </c>
      <c r="B1" s="323"/>
      <c r="C1" s="323"/>
      <c r="D1" s="323"/>
      <c r="E1" s="323"/>
      <c r="F1" s="323"/>
    </row>
    <row r="2" spans="1:8" ht="18.75" x14ac:dyDescent="0.3">
      <c r="A2" s="12"/>
      <c r="B2" s="12"/>
      <c r="C2" s="12"/>
      <c r="D2" s="12"/>
      <c r="E2" s="12"/>
      <c r="F2" s="12"/>
    </row>
    <row r="3" spans="1:8" ht="15.75" thickBot="1" x14ac:dyDescent="0.3"/>
    <row r="4" spans="1:8" x14ac:dyDescent="0.25">
      <c r="A4" s="5"/>
      <c r="B4" s="6" t="s">
        <v>0</v>
      </c>
      <c r="C4" s="6" t="s">
        <v>1</v>
      </c>
      <c r="D4" s="6" t="s">
        <v>2</v>
      </c>
      <c r="E4" s="6" t="s">
        <v>3</v>
      </c>
      <c r="F4" s="7" t="s">
        <v>4</v>
      </c>
    </row>
    <row r="5" spans="1:8" x14ac:dyDescent="0.25">
      <c r="A5" s="40">
        <v>43948</v>
      </c>
      <c r="B5" s="8">
        <v>7</v>
      </c>
      <c r="C5" s="8">
        <v>7</v>
      </c>
      <c r="D5" s="8">
        <v>7</v>
      </c>
      <c r="E5" s="8">
        <v>4.8</v>
      </c>
      <c r="F5" s="9">
        <v>9</v>
      </c>
    </row>
    <row r="6" spans="1:8" x14ac:dyDescent="0.25">
      <c r="A6" s="40">
        <v>43949</v>
      </c>
      <c r="B6" s="8">
        <v>7</v>
      </c>
      <c r="C6" s="8">
        <v>7</v>
      </c>
      <c r="D6" s="8">
        <v>7</v>
      </c>
      <c r="E6" s="8">
        <v>4.8</v>
      </c>
      <c r="F6" s="9">
        <v>9</v>
      </c>
    </row>
    <row r="7" spans="1:8" x14ac:dyDescent="0.25">
      <c r="A7" s="40">
        <v>43950</v>
      </c>
      <c r="B7" s="8">
        <v>7</v>
      </c>
      <c r="C7" s="8">
        <v>7</v>
      </c>
      <c r="D7" s="8">
        <v>7</v>
      </c>
      <c r="E7" s="8">
        <v>4.8</v>
      </c>
      <c r="F7" s="9">
        <v>9</v>
      </c>
    </row>
    <row r="8" spans="1:8" x14ac:dyDescent="0.25">
      <c r="A8" s="40">
        <v>43951</v>
      </c>
      <c r="B8" s="8">
        <v>7</v>
      </c>
      <c r="C8" s="8">
        <v>7</v>
      </c>
      <c r="D8" s="8">
        <v>7</v>
      </c>
      <c r="E8" s="8">
        <v>4.8</v>
      </c>
      <c r="F8" s="9">
        <v>9</v>
      </c>
      <c r="G8" s="39"/>
    </row>
    <row r="9" spans="1:8" x14ac:dyDescent="0.25">
      <c r="A9" s="40">
        <v>43952</v>
      </c>
      <c r="B9" s="324" t="s">
        <v>63</v>
      </c>
      <c r="C9" s="324"/>
      <c r="D9" s="324"/>
      <c r="E9" s="324"/>
      <c r="F9" s="325"/>
      <c r="G9" s="39"/>
    </row>
    <row r="10" spans="1:8" x14ac:dyDescent="0.25">
      <c r="A10" s="40">
        <v>43953</v>
      </c>
      <c r="B10" s="8"/>
      <c r="C10" s="8"/>
      <c r="D10" s="8"/>
      <c r="E10" s="8"/>
      <c r="F10" s="9"/>
      <c r="G10" s="39"/>
    </row>
    <row r="11" spans="1:8" x14ac:dyDescent="0.25">
      <c r="A11" s="40">
        <v>43954</v>
      </c>
      <c r="B11" s="8"/>
      <c r="C11" s="8"/>
      <c r="D11" s="8"/>
      <c r="E11" s="8"/>
      <c r="F11" s="9"/>
      <c r="G11" s="39"/>
    </row>
    <row r="12" spans="1:8" x14ac:dyDescent="0.25">
      <c r="A12" s="40">
        <v>43955</v>
      </c>
      <c r="B12" s="8">
        <v>7</v>
      </c>
      <c r="C12" s="8">
        <v>7</v>
      </c>
      <c r="D12" s="8">
        <v>7</v>
      </c>
      <c r="E12" s="8">
        <v>4.8</v>
      </c>
      <c r="F12" s="9">
        <v>9</v>
      </c>
      <c r="G12" s="39"/>
    </row>
    <row r="13" spans="1:8" x14ac:dyDescent="0.25">
      <c r="A13" s="40">
        <v>43956</v>
      </c>
      <c r="B13" s="8">
        <v>7</v>
      </c>
      <c r="C13" s="8">
        <v>7</v>
      </c>
      <c r="D13" s="8">
        <v>7</v>
      </c>
      <c r="E13" s="8">
        <v>4.8</v>
      </c>
      <c r="F13" s="9">
        <v>9</v>
      </c>
      <c r="G13" s="39"/>
    </row>
    <row r="14" spans="1:8" x14ac:dyDescent="0.25">
      <c r="A14" s="40">
        <v>43957</v>
      </c>
      <c r="B14" s="8">
        <v>7</v>
      </c>
      <c r="C14" s="8">
        <v>7</v>
      </c>
      <c r="D14" s="8">
        <v>7</v>
      </c>
      <c r="E14" s="8">
        <v>4.8</v>
      </c>
      <c r="F14" s="9">
        <v>9</v>
      </c>
      <c r="G14" s="39"/>
    </row>
    <row r="15" spans="1:8" x14ac:dyDescent="0.25">
      <c r="A15" s="40">
        <v>43958</v>
      </c>
      <c r="B15" s="8">
        <v>7</v>
      </c>
      <c r="C15" s="8">
        <v>7</v>
      </c>
      <c r="D15" s="8">
        <v>7</v>
      </c>
      <c r="E15" s="8">
        <v>4.8</v>
      </c>
      <c r="F15" s="9">
        <v>9</v>
      </c>
      <c r="G15" s="39"/>
      <c r="H15" s="39"/>
    </row>
    <row r="16" spans="1:8" x14ac:dyDescent="0.25">
      <c r="A16" s="40">
        <v>43959</v>
      </c>
      <c r="B16" s="324" t="s">
        <v>63</v>
      </c>
      <c r="C16" s="324"/>
      <c r="D16" s="324"/>
      <c r="E16" s="324"/>
      <c r="F16" s="325"/>
      <c r="G16" s="39"/>
    </row>
    <row r="17" spans="1:7" x14ac:dyDescent="0.25">
      <c r="A17" s="40">
        <v>43960</v>
      </c>
      <c r="B17" s="8"/>
      <c r="C17" s="8"/>
      <c r="D17" s="8"/>
      <c r="E17" s="8"/>
      <c r="F17" s="9"/>
      <c r="G17" s="39"/>
    </row>
    <row r="18" spans="1:7" x14ac:dyDescent="0.25">
      <c r="A18" s="40">
        <v>43961</v>
      </c>
      <c r="B18" s="8"/>
      <c r="C18" s="8"/>
      <c r="D18" s="8"/>
      <c r="E18" s="8"/>
      <c r="F18" s="9"/>
      <c r="G18" s="39"/>
    </row>
    <row r="19" spans="1:7" x14ac:dyDescent="0.25">
      <c r="A19" s="40">
        <v>43962</v>
      </c>
      <c r="B19" s="8">
        <v>7</v>
      </c>
      <c r="C19" s="8">
        <v>7</v>
      </c>
      <c r="D19" s="8">
        <v>7</v>
      </c>
      <c r="E19" s="8">
        <v>4.8</v>
      </c>
      <c r="F19" s="9">
        <v>10</v>
      </c>
      <c r="G19" s="39"/>
    </row>
    <row r="20" spans="1:7" x14ac:dyDescent="0.25">
      <c r="A20" s="40">
        <v>43963</v>
      </c>
      <c r="B20" s="8">
        <v>7</v>
      </c>
      <c r="C20" s="8">
        <v>7</v>
      </c>
      <c r="D20" s="8">
        <v>7</v>
      </c>
      <c r="E20" s="8">
        <v>4.8</v>
      </c>
      <c r="F20" s="9">
        <v>10</v>
      </c>
      <c r="G20" s="39"/>
    </row>
    <row r="21" spans="1:7" x14ac:dyDescent="0.25">
      <c r="A21" s="40">
        <v>43964</v>
      </c>
      <c r="B21" s="8">
        <v>7</v>
      </c>
      <c r="C21" s="8">
        <v>7</v>
      </c>
      <c r="D21" s="8">
        <v>7</v>
      </c>
      <c r="E21" s="8">
        <v>4.8</v>
      </c>
      <c r="F21" s="9">
        <v>10</v>
      </c>
      <c r="G21" s="39"/>
    </row>
    <row r="22" spans="1:7" x14ac:dyDescent="0.25">
      <c r="A22" s="40">
        <v>43965</v>
      </c>
      <c r="B22" s="8">
        <v>7</v>
      </c>
      <c r="C22" s="8">
        <v>7</v>
      </c>
      <c r="D22" s="8">
        <v>7</v>
      </c>
      <c r="E22" s="8">
        <v>4.8</v>
      </c>
      <c r="F22" s="9">
        <v>10</v>
      </c>
      <c r="G22" s="39"/>
    </row>
    <row r="23" spans="1:7" x14ac:dyDescent="0.25">
      <c r="A23" s="40">
        <v>43966</v>
      </c>
      <c r="B23" s="8">
        <v>7</v>
      </c>
      <c r="C23" s="8">
        <v>7</v>
      </c>
      <c r="D23" s="8">
        <v>7</v>
      </c>
      <c r="E23" s="8">
        <v>4.8</v>
      </c>
      <c r="F23" s="9">
        <v>10</v>
      </c>
      <c r="G23" s="39"/>
    </row>
    <row r="24" spans="1:7" x14ac:dyDescent="0.25">
      <c r="A24" s="40">
        <v>43967</v>
      </c>
      <c r="B24" s="10"/>
      <c r="C24" s="10"/>
      <c r="D24" s="35"/>
      <c r="E24" s="10"/>
      <c r="F24" s="11"/>
      <c r="G24" s="39"/>
    </row>
    <row r="25" spans="1:7" x14ac:dyDescent="0.25">
      <c r="A25" s="40">
        <v>43968</v>
      </c>
      <c r="B25" s="10"/>
      <c r="C25" s="10"/>
      <c r="D25" s="35"/>
      <c r="E25" s="10"/>
      <c r="F25" s="11"/>
      <c r="G25" s="39"/>
    </row>
    <row r="26" spans="1:7" x14ac:dyDescent="0.25">
      <c r="A26" s="40">
        <v>43969</v>
      </c>
      <c r="B26" s="8">
        <v>7</v>
      </c>
      <c r="C26" s="8">
        <v>7</v>
      </c>
      <c r="D26" s="8">
        <v>7</v>
      </c>
      <c r="E26" s="8">
        <v>4.8</v>
      </c>
      <c r="F26" s="9">
        <v>12</v>
      </c>
      <c r="G26" s="39"/>
    </row>
    <row r="27" spans="1:7" x14ac:dyDescent="0.25">
      <c r="A27" s="40">
        <v>43970</v>
      </c>
      <c r="B27" s="8">
        <v>7</v>
      </c>
      <c r="C27" s="8">
        <v>7</v>
      </c>
      <c r="D27" s="8">
        <v>7</v>
      </c>
      <c r="E27" s="8">
        <v>4.8</v>
      </c>
      <c r="F27" s="9">
        <v>12</v>
      </c>
      <c r="G27" s="39"/>
    </row>
    <row r="28" spans="1:7" x14ac:dyDescent="0.25">
      <c r="A28" s="40">
        <v>43971</v>
      </c>
      <c r="B28" s="8">
        <v>7</v>
      </c>
      <c r="C28" s="8">
        <v>7</v>
      </c>
      <c r="D28" s="8">
        <v>7</v>
      </c>
      <c r="E28" s="8">
        <v>4.8</v>
      </c>
      <c r="F28" s="9">
        <v>12</v>
      </c>
      <c r="G28" s="39"/>
    </row>
    <row r="29" spans="1:7" x14ac:dyDescent="0.25">
      <c r="A29" s="40">
        <v>43972</v>
      </c>
      <c r="B29" s="324" t="s">
        <v>63</v>
      </c>
      <c r="C29" s="324"/>
      <c r="D29" s="324"/>
      <c r="E29" s="324"/>
      <c r="F29" s="325"/>
      <c r="G29" s="39"/>
    </row>
    <row r="30" spans="1:7" x14ac:dyDescent="0.25">
      <c r="A30" s="40">
        <v>43973</v>
      </c>
      <c r="B30" s="8">
        <v>7</v>
      </c>
      <c r="C30" s="8">
        <v>7</v>
      </c>
      <c r="D30" s="8">
        <v>7</v>
      </c>
      <c r="E30" s="8">
        <v>4.8</v>
      </c>
      <c r="F30" s="9">
        <v>12</v>
      </c>
      <c r="G30" s="39"/>
    </row>
    <row r="31" spans="1:7" x14ac:dyDescent="0.25">
      <c r="A31" s="40">
        <v>43974</v>
      </c>
      <c r="B31" s="8"/>
      <c r="C31" s="8"/>
      <c r="D31" s="8"/>
      <c r="E31" s="8"/>
      <c r="F31" s="9"/>
      <c r="G31" s="39"/>
    </row>
    <row r="32" spans="1:7" x14ac:dyDescent="0.25">
      <c r="A32" s="40">
        <v>43975</v>
      </c>
      <c r="B32" s="8"/>
      <c r="C32" s="8"/>
      <c r="D32" s="8"/>
      <c r="E32" s="8"/>
      <c r="F32" s="9"/>
      <c r="G32" s="39"/>
    </row>
    <row r="33" spans="1:7" x14ac:dyDescent="0.25">
      <c r="A33" s="40">
        <v>43976</v>
      </c>
      <c r="B33" s="8">
        <v>7</v>
      </c>
      <c r="C33" s="8">
        <v>7</v>
      </c>
      <c r="D33" s="8">
        <v>7</v>
      </c>
      <c r="E33" s="8">
        <v>4.8</v>
      </c>
      <c r="F33" s="9">
        <v>15</v>
      </c>
      <c r="G33" s="39"/>
    </row>
    <row r="34" spans="1:7" x14ac:dyDescent="0.25">
      <c r="A34" s="40">
        <v>43977</v>
      </c>
      <c r="B34" s="8">
        <v>7</v>
      </c>
      <c r="C34" s="8">
        <v>7</v>
      </c>
      <c r="D34" s="8">
        <v>7</v>
      </c>
      <c r="E34" s="8">
        <v>4.8</v>
      </c>
      <c r="F34" s="9">
        <v>5</v>
      </c>
      <c r="G34" s="39"/>
    </row>
    <row r="35" spans="1:7" x14ac:dyDescent="0.25">
      <c r="A35" s="40">
        <v>43978</v>
      </c>
      <c r="B35" s="8">
        <v>7</v>
      </c>
      <c r="C35" s="8">
        <v>7</v>
      </c>
      <c r="D35" s="8">
        <v>7</v>
      </c>
      <c r="E35" s="8">
        <v>4.8</v>
      </c>
      <c r="F35" s="28">
        <v>2</v>
      </c>
      <c r="G35" s="39"/>
    </row>
    <row r="36" spans="1:7" x14ac:dyDescent="0.25">
      <c r="A36" s="40">
        <v>43979</v>
      </c>
      <c r="B36" s="8">
        <v>7</v>
      </c>
      <c r="C36" s="8">
        <v>7</v>
      </c>
      <c r="D36" s="8">
        <v>7</v>
      </c>
      <c r="E36" s="8">
        <v>4.8</v>
      </c>
      <c r="F36" s="28">
        <v>9</v>
      </c>
      <c r="G36" s="39"/>
    </row>
    <row r="37" spans="1:7" x14ac:dyDescent="0.25">
      <c r="A37" s="40">
        <v>43980</v>
      </c>
      <c r="B37" s="8">
        <v>7</v>
      </c>
      <c r="C37" s="8">
        <v>7</v>
      </c>
      <c r="D37" s="8">
        <v>7</v>
      </c>
      <c r="E37" s="8">
        <v>4.8</v>
      </c>
      <c r="F37" s="28">
        <v>10</v>
      </c>
      <c r="G37" s="39"/>
    </row>
    <row r="38" spans="1:7" x14ac:dyDescent="0.25">
      <c r="A38" s="40">
        <v>43981</v>
      </c>
      <c r="B38" s="8"/>
      <c r="C38" s="8"/>
      <c r="D38" s="8"/>
      <c r="E38" s="8"/>
      <c r="F38" s="28">
        <v>12</v>
      </c>
      <c r="G38" s="39"/>
    </row>
    <row r="39" spans="1:7" ht="15.75" thickBot="1" x14ac:dyDescent="0.3">
      <c r="A39" s="41">
        <v>43982</v>
      </c>
      <c r="B39" s="42"/>
      <c r="C39" s="42"/>
      <c r="D39" s="42"/>
      <c r="E39" s="42"/>
      <c r="F39" s="43">
        <v>4</v>
      </c>
      <c r="G39" s="39"/>
    </row>
  </sheetData>
  <mergeCells count="4">
    <mergeCell ref="A1:F1"/>
    <mergeCell ref="B9:F9"/>
    <mergeCell ref="B16:F16"/>
    <mergeCell ref="B29:F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07E5-AE0C-426E-891D-F41B2182A710}">
  <dimension ref="A2:Q124"/>
  <sheetViews>
    <sheetView tabSelected="1" workbookViewId="0">
      <selection activeCell="F20" sqref="F20"/>
    </sheetView>
  </sheetViews>
  <sheetFormatPr baseColWidth="10" defaultRowHeight="12.75" x14ac:dyDescent="0.25"/>
  <cols>
    <col min="1" max="1" width="55" style="107" customWidth="1"/>
    <col min="2" max="2" width="11.7109375" style="107" customWidth="1"/>
    <col min="3" max="3" width="11" style="107" bestFit="1" customWidth="1"/>
    <col min="4" max="4" width="21.7109375" style="107" bestFit="1" customWidth="1"/>
    <col min="5" max="5" width="10.85546875" style="107" bestFit="1" customWidth="1"/>
    <col min="6" max="6" width="11.85546875" style="107" bestFit="1" customWidth="1"/>
    <col min="7" max="7" width="20" style="107" customWidth="1"/>
    <col min="8" max="16384" width="11.42578125" style="107"/>
  </cols>
  <sheetData>
    <row r="2" spans="1:6" ht="13.5" thickBot="1" x14ac:dyDescent="0.3"/>
    <row r="3" spans="1:6" s="111" customFormat="1" ht="15.75" thickBot="1" x14ac:dyDescent="0.3">
      <c r="A3" s="108" t="s">
        <v>88</v>
      </c>
      <c r="B3" s="109"/>
      <c r="C3" s="109"/>
      <c r="D3" s="109"/>
      <c r="E3" s="109"/>
      <c r="F3" s="110"/>
    </row>
    <row r="4" spans="1:6" s="111" customFormat="1" ht="15" x14ac:dyDescent="0.25">
      <c r="A4" s="112" t="s">
        <v>89</v>
      </c>
      <c r="B4" s="113"/>
      <c r="C4" s="114"/>
      <c r="D4" s="115" t="s">
        <v>90</v>
      </c>
      <c r="E4" s="116"/>
      <c r="F4" s="117" t="s">
        <v>207</v>
      </c>
    </row>
    <row r="5" spans="1:6" s="111" customFormat="1" ht="15" x14ac:dyDescent="0.25">
      <c r="A5" s="118" t="s">
        <v>91</v>
      </c>
      <c r="B5" s="119"/>
      <c r="C5" s="120"/>
      <c r="D5" s="121" t="s">
        <v>91</v>
      </c>
      <c r="E5" s="122"/>
      <c r="F5" s="123"/>
    </row>
    <row r="6" spans="1:6" s="111" customFormat="1" ht="15" x14ac:dyDescent="0.25">
      <c r="A6" s="118" t="s">
        <v>92</v>
      </c>
      <c r="B6" s="119"/>
      <c r="C6" s="120"/>
      <c r="D6" s="121" t="s">
        <v>93</v>
      </c>
      <c r="E6" s="122"/>
      <c r="F6" s="123"/>
    </row>
    <row r="7" spans="1:6" s="111" customFormat="1" ht="15" x14ac:dyDescent="0.25">
      <c r="A7" s="118" t="s">
        <v>94</v>
      </c>
      <c r="B7" s="119"/>
      <c r="C7" s="120"/>
      <c r="D7" s="121" t="s">
        <v>95</v>
      </c>
      <c r="E7" s="122"/>
      <c r="F7" s="123"/>
    </row>
    <row r="8" spans="1:6" s="111" customFormat="1" ht="15" x14ac:dyDescent="0.25">
      <c r="A8" s="118" t="s">
        <v>94</v>
      </c>
      <c r="B8" s="119"/>
      <c r="C8" s="120"/>
      <c r="D8" s="121" t="s">
        <v>96</v>
      </c>
      <c r="E8" s="122"/>
      <c r="F8" s="123"/>
    </row>
    <row r="9" spans="1:6" s="111" customFormat="1" ht="15" x14ac:dyDescent="0.25">
      <c r="A9" s="118" t="s">
        <v>97</v>
      </c>
      <c r="B9" s="119"/>
      <c r="C9" s="120"/>
      <c r="D9" s="121"/>
      <c r="E9" s="122"/>
      <c r="F9" s="123"/>
    </row>
    <row r="10" spans="1:6" s="111" customFormat="1" ht="15" x14ac:dyDescent="0.25">
      <c r="A10" s="118" t="s">
        <v>98</v>
      </c>
      <c r="B10" s="119"/>
      <c r="C10" s="120"/>
      <c r="D10" s="121" t="s">
        <v>99</v>
      </c>
      <c r="E10" s="122"/>
      <c r="F10" s="123"/>
    </row>
    <row r="11" spans="1:6" s="111" customFormat="1" ht="15" x14ac:dyDescent="0.25">
      <c r="A11" s="118" t="s">
        <v>100</v>
      </c>
      <c r="B11" s="119"/>
      <c r="C11" s="120"/>
      <c r="D11" s="121" t="s">
        <v>101</v>
      </c>
      <c r="E11" s="122"/>
      <c r="F11" s="123"/>
    </row>
    <row r="12" spans="1:6" s="111" customFormat="1" ht="15" x14ac:dyDescent="0.25">
      <c r="A12" s="118" t="s">
        <v>102</v>
      </c>
      <c r="B12" s="119"/>
      <c r="C12" s="120"/>
      <c r="D12" s="121" t="s">
        <v>103</v>
      </c>
      <c r="E12" s="122"/>
      <c r="F12" s="123"/>
    </row>
    <row r="13" spans="1:6" s="111" customFormat="1" ht="15" x14ac:dyDescent="0.25">
      <c r="A13" s="118" t="s">
        <v>104</v>
      </c>
      <c r="B13" s="119"/>
      <c r="C13" s="120"/>
      <c r="D13" s="121" t="s">
        <v>105</v>
      </c>
      <c r="E13" s="122"/>
      <c r="F13" s="123"/>
    </row>
    <row r="14" spans="1:6" s="111" customFormat="1" ht="15" x14ac:dyDescent="0.25">
      <c r="A14" s="118" t="s">
        <v>106</v>
      </c>
      <c r="B14" s="119"/>
      <c r="C14" s="120"/>
      <c r="D14" s="121" t="s">
        <v>107</v>
      </c>
      <c r="E14" s="122"/>
      <c r="F14" s="123"/>
    </row>
    <row r="15" spans="1:6" s="111" customFormat="1" ht="15" x14ac:dyDescent="0.25">
      <c r="A15" s="118" t="s">
        <v>108</v>
      </c>
      <c r="B15" s="119"/>
      <c r="C15" s="120"/>
      <c r="D15" s="121" t="s">
        <v>109</v>
      </c>
      <c r="E15" s="122"/>
      <c r="F15" s="123"/>
    </row>
    <row r="16" spans="1:6" s="111" customFormat="1" ht="15" x14ac:dyDescent="0.25">
      <c r="A16" s="118"/>
      <c r="B16" s="119"/>
      <c r="C16" s="120"/>
      <c r="D16" s="121" t="s">
        <v>110</v>
      </c>
      <c r="E16" s="122"/>
      <c r="F16" s="123"/>
    </row>
    <row r="17" spans="1:14" s="111" customFormat="1" ht="15" x14ac:dyDescent="0.25">
      <c r="A17" s="121"/>
      <c r="B17" s="119"/>
      <c r="C17" s="120"/>
      <c r="D17" s="121"/>
      <c r="E17" s="122"/>
      <c r="F17" s="123"/>
    </row>
    <row r="18" spans="1:14" s="111" customFormat="1" ht="15.75" thickBot="1" x14ac:dyDescent="0.3">
      <c r="A18" s="124"/>
      <c r="B18" s="125"/>
      <c r="C18" s="126"/>
      <c r="D18" s="124"/>
      <c r="E18" s="127"/>
      <c r="F18" s="128"/>
    </row>
    <row r="19" spans="1:14" s="111" customFormat="1" ht="15.75" thickBot="1" x14ac:dyDescent="0.3">
      <c r="A19" s="129" t="s">
        <v>111</v>
      </c>
      <c r="B19" s="328">
        <v>45413</v>
      </c>
      <c r="C19" s="329"/>
      <c r="D19" s="131" t="s">
        <v>112</v>
      </c>
      <c r="E19" s="132"/>
      <c r="F19" s="130">
        <v>45443</v>
      </c>
    </row>
    <row r="20" spans="1:14" s="111" customFormat="1" ht="20.25" customHeight="1" thickBot="1" x14ac:dyDescent="0.3">
      <c r="A20" s="133" t="s">
        <v>113</v>
      </c>
      <c r="B20" s="134"/>
      <c r="C20" s="134"/>
      <c r="D20" s="134"/>
      <c r="E20" s="135"/>
      <c r="F20" s="136"/>
    </row>
    <row r="21" spans="1:14" s="111" customFormat="1" ht="24" customHeight="1" thickBot="1" x14ac:dyDescent="0.3">
      <c r="A21" s="137" t="s">
        <v>113</v>
      </c>
      <c r="B21" s="138" t="s">
        <v>114</v>
      </c>
      <c r="C21" s="138" t="s">
        <v>115</v>
      </c>
      <c r="D21" s="139" t="s">
        <v>116</v>
      </c>
      <c r="E21" s="140"/>
      <c r="F21" s="141"/>
    </row>
    <row r="22" spans="1:14" s="147" customFormat="1" ht="15" x14ac:dyDescent="0.25">
      <c r="A22" s="115" t="s">
        <v>14</v>
      </c>
      <c r="B22" s="142"/>
      <c r="C22" s="143"/>
      <c r="D22" s="144"/>
      <c r="E22" s="145"/>
      <c r="F22" s="146"/>
      <c r="G22" s="111"/>
      <c r="H22" s="111"/>
      <c r="I22" s="111"/>
      <c r="J22" s="111"/>
      <c r="K22" s="111"/>
      <c r="L22" s="111"/>
      <c r="M22" s="111"/>
      <c r="N22" s="111"/>
    </row>
    <row r="23" spans="1:14" s="147" customFormat="1" ht="15" x14ac:dyDescent="0.25">
      <c r="A23" s="148" t="s">
        <v>210</v>
      </c>
      <c r="B23" s="149"/>
      <c r="C23" s="150"/>
      <c r="D23" s="151"/>
      <c r="E23" s="152"/>
      <c r="F23" s="153"/>
      <c r="I23" s="111"/>
      <c r="J23" s="111"/>
      <c r="K23" s="111"/>
      <c r="L23" s="111"/>
      <c r="M23" s="111"/>
      <c r="N23" s="111"/>
    </row>
    <row r="24" spans="1:14" s="147" customFormat="1" thickBot="1" x14ac:dyDescent="0.25">
      <c r="A24" s="148" t="s">
        <v>32</v>
      </c>
      <c r="B24" s="154"/>
      <c r="C24" s="155"/>
      <c r="D24" s="156"/>
      <c r="E24" s="157"/>
      <c r="F24" s="153"/>
      <c r="I24" s="111"/>
      <c r="J24" s="111"/>
      <c r="K24" s="111"/>
      <c r="L24" s="111"/>
      <c r="M24" s="111"/>
      <c r="N24" s="111"/>
    </row>
    <row r="25" spans="1:14" s="147" customFormat="1" ht="15" x14ac:dyDescent="0.25">
      <c r="A25" s="148" t="s">
        <v>211</v>
      </c>
      <c r="B25" s="149"/>
      <c r="C25" s="150"/>
      <c r="D25" s="158"/>
      <c r="E25" s="159"/>
      <c r="F25" s="153"/>
      <c r="I25" s="111"/>
      <c r="J25" s="111"/>
      <c r="K25" s="111"/>
      <c r="L25" s="111"/>
      <c r="M25" s="111"/>
      <c r="N25" s="111"/>
    </row>
    <row r="26" spans="1:14" s="111" customFormat="1" ht="15" x14ac:dyDescent="0.25">
      <c r="A26" s="121" t="s">
        <v>118</v>
      </c>
      <c r="B26" s="160"/>
      <c r="C26" s="161"/>
      <c r="D26" s="161"/>
      <c r="E26" s="162"/>
      <c r="F26" s="163"/>
    </row>
    <row r="27" spans="1:14" s="111" customFormat="1" ht="15" x14ac:dyDescent="0.25">
      <c r="A27" s="121" t="s">
        <v>33</v>
      </c>
      <c r="B27" s="160"/>
      <c r="C27" s="161"/>
      <c r="D27" s="161"/>
      <c r="E27" s="162"/>
      <c r="F27" s="164"/>
    </row>
    <row r="28" spans="1:14" s="111" customFormat="1" ht="15" x14ac:dyDescent="0.25">
      <c r="A28" s="121" t="s">
        <v>208</v>
      </c>
      <c r="B28" s="160"/>
      <c r="C28" s="161"/>
      <c r="D28" s="161"/>
      <c r="E28" s="162"/>
      <c r="F28" s="164"/>
    </row>
    <row r="29" spans="1:14" s="111" customFormat="1" ht="15" x14ac:dyDescent="0.25">
      <c r="A29" s="121" t="s">
        <v>209</v>
      </c>
      <c r="B29" s="160"/>
      <c r="C29" s="161"/>
      <c r="D29" s="161"/>
      <c r="E29" s="162"/>
      <c r="F29" s="164"/>
    </row>
    <row r="30" spans="1:14" s="111" customFormat="1" ht="15" x14ac:dyDescent="0.25">
      <c r="A30" s="121" t="s">
        <v>122</v>
      </c>
      <c r="B30" s="165"/>
      <c r="C30" s="166"/>
      <c r="D30" s="167"/>
      <c r="E30" s="168"/>
      <c r="F30" s="164"/>
    </row>
    <row r="31" spans="1:14" s="111" customFormat="1" ht="15" x14ac:dyDescent="0.25">
      <c r="A31" s="121" t="s">
        <v>212</v>
      </c>
      <c r="B31" s="169"/>
      <c r="C31" s="160"/>
      <c r="D31" s="161"/>
      <c r="E31" s="162"/>
      <c r="F31" s="170"/>
    </row>
    <row r="32" spans="1:14" s="111" customFormat="1" ht="15" x14ac:dyDescent="0.25">
      <c r="A32" s="121" t="s">
        <v>213</v>
      </c>
      <c r="B32" s="171"/>
      <c r="C32" s="166"/>
      <c r="D32" s="167"/>
      <c r="E32" s="168"/>
      <c r="F32" s="170"/>
    </row>
    <row r="33" spans="1:8" s="111" customFormat="1" ht="15" x14ac:dyDescent="0.25">
      <c r="A33" s="121"/>
      <c r="B33" s="172"/>
      <c r="C33" s="173"/>
      <c r="D33" s="174"/>
      <c r="E33" s="175"/>
      <c r="F33" s="176"/>
    </row>
    <row r="34" spans="1:8" s="111" customFormat="1" ht="15.75" thickBot="1" x14ac:dyDescent="0.3">
      <c r="A34" s="111" t="s">
        <v>119</v>
      </c>
      <c r="B34" s="177"/>
      <c r="C34" s="178"/>
      <c r="D34" s="179"/>
      <c r="E34" s="180"/>
      <c r="F34" s="181"/>
    </row>
    <row r="35" spans="1:8" s="111" customFormat="1" ht="15" x14ac:dyDescent="0.25">
      <c r="A35" s="182" t="s">
        <v>120</v>
      </c>
      <c r="B35" s="183"/>
      <c r="C35" s="184"/>
      <c r="D35" s="185"/>
      <c r="E35" s="186"/>
      <c r="F35" s="187"/>
    </row>
    <row r="36" spans="1:8" s="111" customFormat="1" ht="15" x14ac:dyDescent="0.25">
      <c r="A36" s="111" t="s">
        <v>121</v>
      </c>
      <c r="B36" s="183"/>
      <c r="C36" s="184"/>
      <c r="D36" s="185"/>
      <c r="E36" s="186"/>
      <c r="F36" s="187"/>
    </row>
    <row r="37" spans="1:8" s="111" customFormat="1" ht="15" x14ac:dyDescent="0.25">
      <c r="A37" s="182" t="s">
        <v>214</v>
      </c>
      <c r="B37" s="183"/>
      <c r="C37" s="188"/>
      <c r="D37" s="185"/>
      <c r="E37" s="186"/>
      <c r="F37" s="187"/>
    </row>
    <row r="38" spans="1:8" s="111" customFormat="1" ht="15.75" thickBot="1" x14ac:dyDescent="0.3">
      <c r="A38" s="189" t="s">
        <v>18</v>
      </c>
      <c r="B38" s="183"/>
      <c r="C38" s="190"/>
      <c r="D38" s="191"/>
      <c r="E38" s="186"/>
      <c r="F38" s="187"/>
    </row>
    <row r="39" spans="1:8" s="111" customFormat="1" ht="16.5" thickTop="1" thickBot="1" x14ac:dyDescent="0.3">
      <c r="A39" s="192" t="s">
        <v>34</v>
      </c>
      <c r="B39" s="193"/>
      <c r="C39" s="194"/>
      <c r="D39" s="195"/>
      <c r="E39" s="196"/>
      <c r="F39" s="187"/>
    </row>
    <row r="40" spans="1:8" s="111" customFormat="1" ht="15" x14ac:dyDescent="0.25">
      <c r="A40" s="197"/>
      <c r="B40" s="198"/>
      <c r="C40" s="199"/>
      <c r="D40" s="200"/>
      <c r="E40" s="201"/>
      <c r="F40" s="202"/>
    </row>
    <row r="41" spans="1:8" s="111" customFormat="1" ht="28.5" x14ac:dyDescent="0.25">
      <c r="A41" s="203" t="s">
        <v>123</v>
      </c>
      <c r="B41" s="204" t="s">
        <v>43</v>
      </c>
      <c r="C41" s="204" t="s">
        <v>215</v>
      </c>
      <c r="D41" s="204" t="s">
        <v>216</v>
      </c>
      <c r="E41" s="205"/>
      <c r="F41" s="206" t="s">
        <v>217</v>
      </c>
    </row>
    <row r="42" spans="1:8" s="111" customFormat="1" ht="15" x14ac:dyDescent="0.25">
      <c r="A42" s="207" t="s">
        <v>35</v>
      </c>
      <c r="B42" s="208"/>
      <c r="C42" s="209"/>
      <c r="D42" s="209"/>
      <c r="E42" s="210"/>
      <c r="F42" s="211"/>
    </row>
    <row r="43" spans="1:8" s="111" customFormat="1" ht="15" x14ac:dyDescent="0.25">
      <c r="A43" s="212" t="s">
        <v>124</v>
      </c>
      <c r="B43" s="213"/>
      <c r="C43" s="214"/>
      <c r="D43" s="215"/>
      <c r="E43" s="216">
        <v>7.0000000000000007E-2</v>
      </c>
      <c r="F43" s="217"/>
      <c r="G43" s="218"/>
      <c r="H43" s="218"/>
    </row>
    <row r="44" spans="1:8" s="111" customFormat="1" ht="15" x14ac:dyDescent="0.25">
      <c r="A44" s="219" t="s">
        <v>218</v>
      </c>
      <c r="B44" s="213"/>
      <c r="C44" s="220" t="e">
        <f>#REF!</f>
        <v>#REF!</v>
      </c>
      <c r="D44" s="221"/>
      <c r="E44" s="222"/>
      <c r="F44" s="217"/>
      <c r="G44" s="218"/>
      <c r="H44" s="218"/>
    </row>
    <row r="45" spans="1:8" s="111" customFormat="1" ht="15" x14ac:dyDescent="0.25">
      <c r="A45" s="212" t="s">
        <v>125</v>
      </c>
      <c r="B45" s="213"/>
      <c r="C45" s="220"/>
      <c r="D45" s="221"/>
      <c r="E45" s="223"/>
      <c r="F45" s="217"/>
      <c r="G45" s="218"/>
      <c r="H45" s="218"/>
    </row>
    <row r="46" spans="1:8" s="111" customFormat="1" ht="15" x14ac:dyDescent="0.25">
      <c r="A46" s="212" t="s">
        <v>126</v>
      </c>
      <c r="B46" s="213"/>
      <c r="C46" s="220"/>
      <c r="D46" s="221"/>
      <c r="E46" s="224"/>
      <c r="F46" s="217"/>
      <c r="G46" s="218"/>
      <c r="H46" s="218"/>
    </row>
    <row r="47" spans="1:8" s="111" customFormat="1" ht="15" x14ac:dyDescent="0.25">
      <c r="A47" s="207" t="s">
        <v>36</v>
      </c>
      <c r="B47" s="213"/>
      <c r="C47" s="219"/>
      <c r="D47" s="213"/>
      <c r="E47" s="225"/>
      <c r="F47" s="217"/>
      <c r="G47" s="218"/>
      <c r="H47" s="218"/>
    </row>
    <row r="48" spans="1:8" s="111" customFormat="1" ht="15" x14ac:dyDescent="0.25">
      <c r="A48" s="207" t="s">
        <v>37</v>
      </c>
      <c r="B48" s="213"/>
      <c r="C48" s="209"/>
      <c r="D48" s="209"/>
      <c r="E48" s="210"/>
      <c r="F48" s="217"/>
      <c r="G48" s="218"/>
      <c r="H48" s="218"/>
    </row>
    <row r="49" spans="1:16" s="111" customFormat="1" ht="15" x14ac:dyDescent="0.25">
      <c r="A49" s="212" t="s">
        <v>59</v>
      </c>
      <c r="B49" s="213"/>
      <c r="C49" s="220">
        <v>6.9000000000000006E-2</v>
      </c>
      <c r="D49" s="221"/>
      <c r="E49" s="223">
        <v>8.5500000000000007E-2</v>
      </c>
      <c r="F49" s="217"/>
      <c r="G49" s="218"/>
      <c r="H49" s="218"/>
    </row>
    <row r="50" spans="1:16" s="111" customFormat="1" ht="15" x14ac:dyDescent="0.25">
      <c r="A50" s="212" t="s">
        <v>61</v>
      </c>
      <c r="B50" s="213"/>
      <c r="C50" s="220">
        <v>4.0000000000000001E-3</v>
      </c>
      <c r="D50" s="221"/>
      <c r="E50" s="223">
        <v>2.0199999999999999E-2</v>
      </c>
      <c r="F50" s="217"/>
      <c r="G50" s="218"/>
      <c r="H50" s="218"/>
    </row>
    <row r="51" spans="1:16" s="111" customFormat="1" ht="15" x14ac:dyDescent="0.25">
      <c r="A51" s="212" t="s">
        <v>62</v>
      </c>
      <c r="B51" s="213"/>
      <c r="C51" s="220">
        <v>4.0099999999999997E-2</v>
      </c>
      <c r="D51" s="221"/>
      <c r="E51" s="223">
        <v>6.0100000000000001E-2</v>
      </c>
      <c r="F51" s="217"/>
      <c r="G51" s="218"/>
      <c r="H51" s="218"/>
    </row>
    <row r="52" spans="1:16" s="111" customFormat="1" ht="15" x14ac:dyDescent="0.25">
      <c r="A52" s="212" t="s">
        <v>219</v>
      </c>
      <c r="B52" s="213"/>
      <c r="C52" s="220">
        <v>9.7199999999999995E-2</v>
      </c>
      <c r="D52" s="221"/>
      <c r="E52" s="223">
        <v>0.1457</v>
      </c>
      <c r="F52" s="217"/>
      <c r="G52" s="218"/>
      <c r="H52" s="218"/>
    </row>
    <row r="53" spans="1:16" s="111" customFormat="1" ht="15" x14ac:dyDescent="0.25">
      <c r="A53" s="212" t="s">
        <v>127</v>
      </c>
      <c r="B53" s="213"/>
      <c r="C53" s="220">
        <v>1.4E-3</v>
      </c>
      <c r="D53" s="221"/>
      <c r="E53" s="223">
        <v>2.0999999999999999E-3</v>
      </c>
      <c r="F53" s="217"/>
      <c r="G53" s="218"/>
      <c r="H53" s="218"/>
    </row>
    <row r="54" spans="1:16" s="111" customFormat="1" ht="15" x14ac:dyDescent="0.25">
      <c r="A54" s="212" t="s">
        <v>128</v>
      </c>
      <c r="B54" s="213"/>
      <c r="C54" s="220"/>
      <c r="D54" s="221"/>
      <c r="E54" s="224"/>
      <c r="F54" s="217"/>
      <c r="G54" s="218"/>
      <c r="H54" s="218"/>
    </row>
    <row r="55" spans="1:16" s="111" customFormat="1" ht="15" x14ac:dyDescent="0.25">
      <c r="A55" s="207" t="s">
        <v>129</v>
      </c>
      <c r="B55" s="213"/>
      <c r="C55" s="226"/>
      <c r="D55" s="213"/>
      <c r="E55" s="225">
        <v>3.4500000000000003E-2</v>
      </c>
      <c r="F55" s="217"/>
      <c r="G55" s="218"/>
      <c r="H55" s="218"/>
    </row>
    <row r="56" spans="1:16" s="111" customFormat="1" ht="15" x14ac:dyDescent="0.25">
      <c r="A56" s="207" t="s">
        <v>60</v>
      </c>
      <c r="B56" s="213"/>
      <c r="C56" s="226"/>
      <c r="D56" s="213"/>
      <c r="E56" s="225">
        <v>4.2500000000000003E-2</v>
      </c>
      <c r="F56" s="217"/>
      <c r="G56" s="218"/>
      <c r="H56" s="218"/>
    </row>
    <row r="57" spans="1:16" s="111" customFormat="1" ht="15" x14ac:dyDescent="0.25">
      <c r="A57" s="212" t="s">
        <v>130</v>
      </c>
      <c r="B57" s="213"/>
      <c r="C57" s="227">
        <v>2.4000000000000001E-4</v>
      </c>
      <c r="D57" s="213"/>
      <c r="E57" s="228">
        <v>3.6000000000000002E-4</v>
      </c>
      <c r="F57" s="217"/>
      <c r="G57" s="218"/>
      <c r="H57" s="218"/>
    </row>
    <row r="58" spans="1:16" s="111" customFormat="1" ht="15" x14ac:dyDescent="0.25">
      <c r="A58" s="207" t="s">
        <v>58</v>
      </c>
      <c r="B58" s="213"/>
      <c r="C58" s="226"/>
      <c r="D58" s="213"/>
      <c r="E58" s="229"/>
      <c r="F58" s="217"/>
      <c r="G58" s="218"/>
      <c r="H58" s="218"/>
      <c r="P58" s="230"/>
    </row>
    <row r="59" spans="1:16" s="111" customFormat="1" ht="15" x14ac:dyDescent="0.25">
      <c r="A59" s="207"/>
      <c r="B59" s="213"/>
      <c r="C59" s="213"/>
      <c r="D59" s="213"/>
      <c r="E59" s="229"/>
      <c r="F59" s="231"/>
      <c r="G59" s="218"/>
      <c r="H59" s="218"/>
    </row>
    <row r="60" spans="1:16" s="111" customFormat="1" ht="25.5" x14ac:dyDescent="0.25">
      <c r="A60" s="232" t="s">
        <v>220</v>
      </c>
      <c r="B60" s="213"/>
      <c r="C60" s="213"/>
      <c r="D60" s="213"/>
      <c r="E60" s="229"/>
      <c r="F60" s="231"/>
      <c r="G60" s="218"/>
      <c r="H60" s="218"/>
    </row>
    <row r="61" spans="1:16" s="111" customFormat="1" ht="18" customHeight="1" x14ac:dyDescent="0.25">
      <c r="A61" s="212"/>
      <c r="B61" s="213"/>
      <c r="C61" s="227"/>
      <c r="D61" s="213"/>
      <c r="E61" s="229"/>
      <c r="F61" s="217"/>
      <c r="G61" s="218"/>
      <c r="H61" s="218"/>
    </row>
    <row r="62" spans="1:16" s="111" customFormat="1" ht="18" customHeight="1" x14ac:dyDescent="0.25">
      <c r="A62" s="207" t="s">
        <v>131</v>
      </c>
      <c r="B62" s="213"/>
      <c r="C62" s="220">
        <v>6.8000000000000005E-2</v>
      </c>
      <c r="D62" s="221"/>
      <c r="E62" s="224"/>
      <c r="F62" s="217"/>
    </row>
    <row r="63" spans="1:16" s="111" customFormat="1" ht="18" customHeight="1" x14ac:dyDescent="0.25">
      <c r="A63" s="233" t="s">
        <v>132</v>
      </c>
      <c r="B63" s="234"/>
      <c r="C63" s="235">
        <v>2.9000000000000001E-2</v>
      </c>
      <c r="D63" s="221"/>
      <c r="E63" s="224"/>
      <c r="F63" s="236"/>
    </row>
    <row r="64" spans="1:16" s="111" customFormat="1" ht="27.75" customHeight="1" x14ac:dyDescent="0.25">
      <c r="A64" s="237" t="s">
        <v>133</v>
      </c>
      <c r="B64" s="234"/>
      <c r="C64" s="235">
        <v>9.7000000000000003E-2</v>
      </c>
      <c r="D64" s="221"/>
      <c r="E64" s="238"/>
      <c r="F64" s="236"/>
    </row>
    <row r="65" spans="1:17" s="111" customFormat="1" ht="18" customHeight="1" x14ac:dyDescent="0.25">
      <c r="A65" s="239" t="s">
        <v>221</v>
      </c>
      <c r="B65" s="240"/>
      <c r="C65" s="240"/>
      <c r="D65" s="241"/>
      <c r="E65" s="240"/>
      <c r="F65" s="242"/>
    </row>
    <row r="66" spans="1:17" s="111" customFormat="1" ht="18" customHeight="1" x14ac:dyDescent="0.25">
      <c r="A66" s="239"/>
      <c r="B66" s="240"/>
      <c r="C66" s="240"/>
      <c r="D66" s="240"/>
      <c r="E66" s="240"/>
      <c r="F66" s="243"/>
    </row>
    <row r="67" spans="1:17" s="111" customFormat="1" ht="18" customHeight="1" x14ac:dyDescent="0.25">
      <c r="A67" s="233" t="s">
        <v>38</v>
      </c>
      <c r="B67" s="241"/>
      <c r="C67" s="244"/>
      <c r="D67" s="245"/>
      <c r="E67" s="245"/>
      <c r="F67" s="245"/>
    </row>
    <row r="68" spans="1:17" s="111" customFormat="1" ht="18" customHeight="1" x14ac:dyDescent="0.25">
      <c r="A68" s="233"/>
      <c r="B68" s="241"/>
      <c r="C68" s="244"/>
      <c r="D68" s="245"/>
      <c r="E68" s="246"/>
      <c r="F68" s="247"/>
    </row>
    <row r="69" spans="1:17" s="111" customFormat="1" ht="15" x14ac:dyDescent="0.25">
      <c r="A69" s="248" t="s">
        <v>134</v>
      </c>
      <c r="B69" s="241"/>
      <c r="C69" s="244"/>
      <c r="D69" s="245"/>
      <c r="E69" s="246"/>
      <c r="F69" s="247"/>
    </row>
    <row r="70" spans="1:17" s="111" customFormat="1" ht="15" x14ac:dyDescent="0.25">
      <c r="A70" s="248" t="s">
        <v>117</v>
      </c>
      <c r="B70" s="241"/>
      <c r="C70" s="244"/>
      <c r="D70" s="245"/>
      <c r="E70" s="246"/>
      <c r="F70" s="247"/>
    </row>
    <row r="71" spans="1:17" s="111" customFormat="1" ht="15" x14ac:dyDescent="0.25">
      <c r="A71" s="248" t="s">
        <v>135</v>
      </c>
      <c r="B71" s="241"/>
      <c r="C71" s="244"/>
      <c r="D71" s="245"/>
      <c r="E71" s="246"/>
      <c r="F71" s="247"/>
    </row>
    <row r="72" spans="1:17" s="111" customFormat="1" ht="15.75" customHeight="1" x14ac:dyDescent="0.25">
      <c r="A72" s="248" t="s">
        <v>136</v>
      </c>
      <c r="B72" s="249"/>
      <c r="C72" s="244"/>
      <c r="D72" s="245"/>
      <c r="E72" s="246"/>
      <c r="F72" s="247"/>
    </row>
    <row r="73" spans="1:17" s="111" customFormat="1" ht="15" x14ac:dyDescent="0.25">
      <c r="A73" s="248" t="s">
        <v>222</v>
      </c>
      <c r="B73" s="241"/>
      <c r="C73" s="244"/>
      <c r="D73" s="245"/>
      <c r="E73" s="246"/>
      <c r="F73" s="247"/>
    </row>
    <row r="74" spans="1:17" s="111" customFormat="1" ht="15" x14ac:dyDescent="0.25">
      <c r="A74" s="248"/>
      <c r="B74" s="241"/>
      <c r="C74" s="244"/>
      <c r="D74" s="245"/>
      <c r="E74" s="246"/>
      <c r="F74" s="247"/>
    </row>
    <row r="75" spans="1:17" s="111" customFormat="1" ht="15.75" thickBot="1" x14ac:dyDescent="0.3">
      <c r="A75" s="233"/>
      <c r="B75" s="241"/>
      <c r="C75" s="244"/>
      <c r="D75" s="245"/>
      <c r="E75" s="246"/>
      <c r="F75" s="250"/>
    </row>
    <row r="76" spans="1:17" s="111" customFormat="1" ht="15.75" thickBot="1" x14ac:dyDescent="0.3">
      <c r="A76" s="251" t="s">
        <v>39</v>
      </c>
      <c r="B76" s="252"/>
      <c r="C76" s="253"/>
      <c r="D76" s="254"/>
      <c r="E76" s="255"/>
      <c r="F76" s="256"/>
    </row>
    <row r="77" spans="1:17" s="172" customFormat="1" ht="28.5" x14ac:dyDescent="0.25">
      <c r="A77" s="257" t="s">
        <v>40</v>
      </c>
      <c r="B77" s="253"/>
      <c r="C77" s="258"/>
      <c r="D77" s="258"/>
      <c r="E77" s="259"/>
      <c r="F77" s="260"/>
      <c r="Q77" s="140"/>
    </row>
    <row r="78" spans="1:17" s="172" customFormat="1" ht="28.5" x14ac:dyDescent="0.25">
      <c r="A78" s="258" t="s">
        <v>41</v>
      </c>
      <c r="B78" s="258" t="s">
        <v>42</v>
      </c>
      <c r="C78" s="258" t="s">
        <v>22</v>
      </c>
      <c r="D78" s="261" t="s">
        <v>137</v>
      </c>
      <c r="E78" s="261"/>
      <c r="F78" s="262" t="s">
        <v>223</v>
      </c>
    </row>
    <row r="79" spans="1:17" s="172" customFormat="1" ht="15" x14ac:dyDescent="0.25">
      <c r="A79" s="263" t="s">
        <v>224</v>
      </c>
      <c r="B79" s="264"/>
      <c r="C79" s="253"/>
      <c r="D79" s="265"/>
      <c r="E79" s="266"/>
      <c r="F79" s="267"/>
    </row>
    <row r="80" spans="1:17" s="172" customFormat="1" ht="15" x14ac:dyDescent="0.25">
      <c r="A80" s="263" t="s">
        <v>225</v>
      </c>
      <c r="B80" s="268"/>
      <c r="C80" s="269"/>
      <c r="D80" s="265"/>
      <c r="E80" s="266"/>
      <c r="F80" s="267"/>
    </row>
    <row r="81" spans="1:6" s="172" customFormat="1" ht="15" x14ac:dyDescent="0.25">
      <c r="A81" s="263" t="s">
        <v>226</v>
      </c>
      <c r="B81" s="264"/>
      <c r="C81" s="265"/>
      <c r="D81" s="265"/>
      <c r="E81" s="266"/>
      <c r="F81" s="267"/>
    </row>
    <row r="82" spans="1:6" s="172" customFormat="1" ht="15" x14ac:dyDescent="0.25">
      <c r="A82" s="263"/>
      <c r="B82" s="264"/>
      <c r="C82" s="253"/>
      <c r="D82" s="253"/>
      <c r="E82" s="266"/>
      <c r="F82" s="270"/>
    </row>
    <row r="83" spans="1:6" s="172" customFormat="1" ht="15" x14ac:dyDescent="0.25">
      <c r="A83" s="251" t="s">
        <v>227</v>
      </c>
      <c r="B83" s="253"/>
      <c r="C83" s="253"/>
      <c r="D83" s="265"/>
      <c r="E83" s="266"/>
      <c r="F83" s="267"/>
    </row>
    <row r="84" spans="1:6" s="172" customFormat="1" ht="15" x14ac:dyDescent="0.25">
      <c r="A84" s="263" t="s">
        <v>228</v>
      </c>
      <c r="B84" s="253"/>
      <c r="C84" s="253"/>
      <c r="D84" s="265"/>
      <c r="E84" s="266"/>
      <c r="F84" s="267"/>
    </row>
    <row r="85" spans="1:6" s="172" customFormat="1" ht="15" x14ac:dyDescent="0.25">
      <c r="A85" s="263" t="s">
        <v>229</v>
      </c>
      <c r="B85" s="271"/>
      <c r="C85" s="253"/>
      <c r="D85" s="265"/>
      <c r="E85" s="266"/>
      <c r="F85" s="267"/>
    </row>
    <row r="86" spans="1:6" s="172" customFormat="1" ht="15.75" thickBot="1" x14ac:dyDescent="0.3">
      <c r="A86" s="272" t="s">
        <v>139</v>
      </c>
      <c r="B86" s="273"/>
      <c r="C86" s="273"/>
      <c r="D86" s="273"/>
      <c r="E86" s="274"/>
      <c r="F86" s="275"/>
    </row>
    <row r="87" spans="1:6" s="111" customFormat="1" ht="15" x14ac:dyDescent="0.25"/>
    <row r="88" spans="1:6" s="111" customFormat="1" ht="15" hidden="1" x14ac:dyDescent="0.25"/>
    <row r="89" spans="1:6" s="111" customFormat="1" ht="15" hidden="1" x14ac:dyDescent="0.25">
      <c r="A89" s="330" t="s">
        <v>58</v>
      </c>
      <c r="B89" s="331"/>
    </row>
    <row r="90" spans="1:6" s="111" customFormat="1" ht="15" hidden="1" x14ac:dyDescent="0.25">
      <c r="A90" s="276"/>
      <c r="B90" s="277"/>
      <c r="C90" s="332">
        <f>D39</f>
        <v>0</v>
      </c>
      <c r="D90" s="278"/>
    </row>
    <row r="91" spans="1:6" s="111" customFormat="1" ht="15" hidden="1" x14ac:dyDescent="0.25">
      <c r="A91" s="279" t="s">
        <v>230</v>
      </c>
      <c r="B91" s="280" t="e">
        <f>IF(#REF!&gt;=11,#REF!,0)</f>
        <v>#REF!</v>
      </c>
      <c r="C91" s="333"/>
      <c r="D91" s="281" t="e">
        <f>$C$74*B91</f>
        <v>#REF!</v>
      </c>
    </row>
    <row r="92" spans="1:6" s="111" customFormat="1" ht="15" hidden="1" x14ac:dyDescent="0.25">
      <c r="A92" s="279" t="s">
        <v>231</v>
      </c>
      <c r="B92" s="280" t="e">
        <f>IF(#REF!&lt;50,0%,0.5%)</f>
        <v>#REF!</v>
      </c>
      <c r="C92" s="333"/>
      <c r="D92" s="281" t="e">
        <f t="shared" ref="D92:D97" si="0">$C$74*B92</f>
        <v>#REF!</v>
      </c>
    </row>
    <row r="93" spans="1:6" s="111" customFormat="1" ht="15" hidden="1" x14ac:dyDescent="0.25">
      <c r="A93" s="279" t="s">
        <v>64</v>
      </c>
      <c r="B93" s="280">
        <v>1.6000000000000001E-4</v>
      </c>
      <c r="C93" s="333"/>
      <c r="D93" s="281">
        <f t="shared" si="0"/>
        <v>0</v>
      </c>
    </row>
    <row r="94" spans="1:6" s="111" customFormat="1" ht="15" hidden="1" x14ac:dyDescent="0.25">
      <c r="A94" s="279" t="s">
        <v>65</v>
      </c>
      <c r="B94" s="280">
        <v>3.0000000000000001E-3</v>
      </c>
      <c r="C94" s="333"/>
      <c r="D94" s="281">
        <f t="shared" si="0"/>
        <v>0</v>
      </c>
    </row>
    <row r="95" spans="1:6" s="111" customFormat="1" ht="15" hidden="1" x14ac:dyDescent="0.25">
      <c r="A95" s="279" t="s">
        <v>66</v>
      </c>
      <c r="B95" s="280">
        <v>5.8999999999999999E-3</v>
      </c>
      <c r="C95" s="333"/>
      <c r="D95" s="281">
        <f t="shared" si="0"/>
        <v>0</v>
      </c>
    </row>
    <row r="96" spans="1:6" s="111" customFormat="1" ht="15" hidden="1" x14ac:dyDescent="0.25">
      <c r="A96" s="279" t="s">
        <v>232</v>
      </c>
      <c r="B96" s="280" t="e">
        <f>IF(#REF!&lt;11,0.55%,1%)</f>
        <v>#REF!</v>
      </c>
      <c r="C96" s="333"/>
      <c r="D96" s="281" t="e">
        <f t="shared" si="0"/>
        <v>#REF!</v>
      </c>
    </row>
    <row r="97" spans="1:4" s="111" customFormat="1" ht="15" hidden="1" x14ac:dyDescent="0.25">
      <c r="A97" s="279" t="s">
        <v>140</v>
      </c>
      <c r="B97" s="280" t="e">
        <f>IF(#REF!&lt;=50,0,0.45%)</f>
        <v>#REF!</v>
      </c>
      <c r="C97" s="333"/>
      <c r="D97" s="281" t="e">
        <f t="shared" si="0"/>
        <v>#REF!</v>
      </c>
    </row>
    <row r="98" spans="1:4" s="111" customFormat="1" ht="15" hidden="1" x14ac:dyDescent="0.25">
      <c r="A98" s="121"/>
      <c r="B98" s="160"/>
      <c r="C98" s="160"/>
      <c r="D98" s="123"/>
    </row>
    <row r="99" spans="1:4" s="111" customFormat="1" ht="15" hidden="1" x14ac:dyDescent="0.25">
      <c r="A99" s="121" t="s">
        <v>233</v>
      </c>
      <c r="B99" s="282" t="e">
        <f>IF(#REF!&gt;=11,+F40+F41+F42,0)</f>
        <v>#REF!</v>
      </c>
      <c r="C99" s="283">
        <v>0.08</v>
      </c>
      <c r="D99" s="284" t="e">
        <f>C99*B99</f>
        <v>#REF!</v>
      </c>
    </row>
    <row r="100" spans="1:4" s="111" customFormat="1" ht="15.75" hidden="1" thickBot="1" x14ac:dyDescent="0.3">
      <c r="A100" s="124" t="s">
        <v>234</v>
      </c>
      <c r="B100" s="285">
        <f>D39</f>
        <v>0</v>
      </c>
      <c r="C100" s="286">
        <v>1E-3</v>
      </c>
      <c r="D100" s="287">
        <f>C100*B100</f>
        <v>0</v>
      </c>
    </row>
    <row r="101" spans="1:4" s="111" customFormat="1" ht="15" hidden="1" x14ac:dyDescent="0.25"/>
    <row r="102" spans="1:4" s="111" customFormat="1" ht="15.75" hidden="1" thickBot="1" x14ac:dyDescent="0.3">
      <c r="A102" s="288" t="s">
        <v>67</v>
      </c>
      <c r="B102" s="289"/>
      <c r="C102" s="289"/>
      <c r="D102" s="290" t="e">
        <f>SUM(D91:D100)</f>
        <v>#REF!</v>
      </c>
    </row>
    <row r="103" spans="1:4" s="111" customFormat="1" ht="15" hidden="1" x14ac:dyDescent="0.25"/>
    <row r="104" spans="1:4" s="111" customFormat="1" ht="15.75" hidden="1" thickBot="1" x14ac:dyDescent="0.3">
      <c r="A104" s="334" t="s">
        <v>68</v>
      </c>
      <c r="B104" s="335"/>
      <c r="C104" s="335"/>
      <c r="D104" s="336"/>
    </row>
    <row r="105" spans="1:4" s="111" customFormat="1" ht="15" hidden="1" x14ac:dyDescent="0.25">
      <c r="A105" s="291" t="s">
        <v>69</v>
      </c>
      <c r="B105" s="292">
        <f>D39</f>
        <v>0</v>
      </c>
      <c r="C105" s="293">
        <v>2.4E-2</v>
      </c>
      <c r="D105" s="294">
        <f>C105*B105</f>
        <v>0</v>
      </c>
    </row>
    <row r="106" spans="1:4" s="111" customFormat="1" ht="15" hidden="1" x14ac:dyDescent="0.25">
      <c r="A106" s="295" t="s">
        <v>70</v>
      </c>
      <c r="B106" s="292">
        <f>B105</f>
        <v>0</v>
      </c>
      <c r="C106" s="296">
        <v>7.4999999999999997E-3</v>
      </c>
      <c r="D106" s="297">
        <f>C106*B106</f>
        <v>0</v>
      </c>
    </row>
    <row r="107" spans="1:4" s="111" customFormat="1" ht="15" hidden="1" x14ac:dyDescent="0.25">
      <c r="A107" s="295" t="s">
        <v>71</v>
      </c>
      <c r="B107" s="292">
        <f>B62</f>
        <v>0</v>
      </c>
      <c r="C107" s="296">
        <v>-1.7000000000000001E-2</v>
      </c>
      <c r="D107" s="297">
        <f>C107*B107</f>
        <v>0</v>
      </c>
    </row>
    <row r="108" spans="1:4" s="111" customFormat="1" ht="15" hidden="1" x14ac:dyDescent="0.25">
      <c r="A108" s="233"/>
      <c r="B108" s="298"/>
      <c r="C108" s="299"/>
      <c r="D108" s="300"/>
    </row>
    <row r="109" spans="1:4" s="111" customFormat="1" ht="15.75" hidden="1" thickBot="1" x14ac:dyDescent="0.3">
      <c r="A109" s="301" t="s">
        <v>72</v>
      </c>
      <c r="B109" s="302"/>
      <c r="C109" s="303"/>
      <c r="D109" s="304">
        <f>SUM(D105:D108)</f>
        <v>0</v>
      </c>
    </row>
    <row r="110" spans="1:4" s="111" customFormat="1" ht="15" hidden="1" x14ac:dyDescent="0.25">
      <c r="A110" s="107"/>
      <c r="B110" s="107"/>
      <c r="C110" s="107"/>
      <c r="D110" s="107"/>
    </row>
    <row r="111" spans="1:4" s="111" customFormat="1" ht="15" hidden="1" x14ac:dyDescent="0.25">
      <c r="A111" s="107"/>
      <c r="B111" s="107"/>
      <c r="C111" s="107"/>
      <c r="D111" s="107"/>
    </row>
    <row r="112" spans="1:4" s="111" customFormat="1" ht="15.75" hidden="1" thickBot="1" x14ac:dyDescent="0.3">
      <c r="A112" s="334" t="s">
        <v>78</v>
      </c>
      <c r="B112" s="335"/>
      <c r="C112" s="335"/>
      <c r="D112" s="336"/>
    </row>
    <row r="113" spans="1:4" s="111" customFormat="1" ht="15" hidden="1" x14ac:dyDescent="0.25">
      <c r="A113" s="305" t="s">
        <v>73</v>
      </c>
      <c r="B113" s="306"/>
      <c r="C113" s="306"/>
      <c r="D113" s="307">
        <f>-F65</f>
        <v>0</v>
      </c>
    </row>
    <row r="114" spans="1:4" s="111" customFormat="1" ht="15" hidden="1" x14ac:dyDescent="0.25">
      <c r="A114" s="308" t="s">
        <v>74</v>
      </c>
      <c r="B114" s="309">
        <f>B64</f>
        <v>0</v>
      </c>
      <c r="C114" s="310">
        <v>1.5</v>
      </c>
      <c r="D114" s="311">
        <f>C114*B114</f>
        <v>0</v>
      </c>
    </row>
    <row r="115" spans="1:4" s="111" customFormat="1" ht="15" hidden="1" x14ac:dyDescent="0.25">
      <c r="A115" s="308" t="s">
        <v>75</v>
      </c>
      <c r="B115" s="312">
        <f>D39</f>
        <v>0</v>
      </c>
      <c r="C115" s="296">
        <v>1.7999999999999999E-2</v>
      </c>
      <c r="D115" s="311">
        <f>C115*B115</f>
        <v>0</v>
      </c>
    </row>
    <row r="116" spans="1:4" s="111" customFormat="1" ht="15" hidden="1" x14ac:dyDescent="0.25">
      <c r="A116" s="308" t="s">
        <v>76</v>
      </c>
      <c r="B116" s="312">
        <f>B115</f>
        <v>0</v>
      </c>
      <c r="C116" s="296">
        <v>0.06</v>
      </c>
      <c r="D116" s="311">
        <f>C116*B116</f>
        <v>0</v>
      </c>
    </row>
    <row r="117" spans="1:4" s="111" customFormat="1" ht="15.75" hidden="1" thickBot="1" x14ac:dyDescent="0.3">
      <c r="A117" s="313" t="s">
        <v>77</v>
      </c>
      <c r="B117" s="314"/>
      <c r="C117" s="314"/>
      <c r="D117" s="315">
        <f>D113+D114+D115+D116</f>
        <v>0</v>
      </c>
    </row>
    <row r="118" spans="1:4" s="111" customFormat="1" ht="15" hidden="1" x14ac:dyDescent="0.25"/>
    <row r="119" spans="1:4" s="111" customFormat="1" ht="15" hidden="1" x14ac:dyDescent="0.25"/>
    <row r="120" spans="1:4" s="111" customFormat="1" ht="15" hidden="1" x14ac:dyDescent="0.25"/>
    <row r="121" spans="1:4" s="111" customFormat="1" ht="15" hidden="1" x14ac:dyDescent="0.25"/>
    <row r="122" spans="1:4" s="111" customFormat="1" ht="15" x14ac:dyDescent="0.25"/>
    <row r="123" spans="1:4" s="316" customFormat="1" ht="15" x14ac:dyDescent="0.25"/>
    <row r="124" spans="1:4" s="316" customFormat="1" ht="15" x14ac:dyDescent="0.25"/>
  </sheetData>
  <mergeCells count="5">
    <mergeCell ref="B19:C19"/>
    <mergeCell ref="A89:B89"/>
    <mergeCell ref="C90:C97"/>
    <mergeCell ref="A104:D104"/>
    <mergeCell ref="A112:D1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2DD1-0DD4-4075-8D7E-9A7B17175858}">
  <dimension ref="D1:E22"/>
  <sheetViews>
    <sheetView workbookViewId="0">
      <selection activeCell="D1" sqref="D1:E22"/>
    </sheetView>
  </sheetViews>
  <sheetFormatPr baseColWidth="10" defaultRowHeight="15" x14ac:dyDescent="0.25"/>
  <sheetData>
    <row r="1" spans="4:5" x14ac:dyDescent="0.25">
      <c r="D1" t="s">
        <v>81</v>
      </c>
      <c r="E1">
        <v>1</v>
      </c>
    </row>
    <row r="2" spans="4:5" x14ac:dyDescent="0.25">
      <c r="D2" t="s">
        <v>82</v>
      </c>
      <c r="E2">
        <v>2</v>
      </c>
    </row>
    <row r="3" spans="4:5" x14ac:dyDescent="0.25">
      <c r="D3" t="s">
        <v>83</v>
      </c>
      <c r="E3">
        <v>5</v>
      </c>
    </row>
    <row r="4" spans="4:5" x14ac:dyDescent="0.25">
      <c r="D4" t="s">
        <v>84</v>
      </c>
      <c r="E4">
        <v>6</v>
      </c>
    </row>
    <row r="5" spans="4:5" x14ac:dyDescent="0.25">
      <c r="D5" t="s">
        <v>85</v>
      </c>
      <c r="E5">
        <v>7</v>
      </c>
    </row>
    <row r="6" spans="4:5" x14ac:dyDescent="0.25">
      <c r="D6" t="s">
        <v>81</v>
      </c>
      <c r="E6">
        <v>8</v>
      </c>
    </row>
    <row r="7" spans="4:5" x14ac:dyDescent="0.25">
      <c r="D7" t="s">
        <v>82</v>
      </c>
      <c r="E7">
        <v>9</v>
      </c>
    </row>
    <row r="8" spans="4:5" x14ac:dyDescent="0.25">
      <c r="D8" t="s">
        <v>83</v>
      </c>
      <c r="E8">
        <v>12</v>
      </c>
    </row>
    <row r="9" spans="4:5" x14ac:dyDescent="0.25">
      <c r="D9" t="s">
        <v>84</v>
      </c>
      <c r="E9">
        <v>13</v>
      </c>
    </row>
    <row r="10" spans="4:5" x14ac:dyDescent="0.25">
      <c r="D10" t="s">
        <v>85</v>
      </c>
      <c r="E10">
        <v>14</v>
      </c>
    </row>
    <row r="11" spans="4:5" x14ac:dyDescent="0.25">
      <c r="D11" t="s">
        <v>81</v>
      </c>
      <c r="E11">
        <v>15</v>
      </c>
    </row>
    <row r="12" spans="4:5" x14ac:dyDescent="0.25">
      <c r="D12" t="s">
        <v>82</v>
      </c>
      <c r="E12">
        <v>16</v>
      </c>
    </row>
    <row r="13" spans="4:5" x14ac:dyDescent="0.25">
      <c r="D13" t="s">
        <v>83</v>
      </c>
      <c r="E13">
        <v>19</v>
      </c>
    </row>
    <row r="14" spans="4:5" x14ac:dyDescent="0.25">
      <c r="D14" t="s">
        <v>84</v>
      </c>
      <c r="E14">
        <v>20</v>
      </c>
    </row>
    <row r="15" spans="4:5" x14ac:dyDescent="0.25">
      <c r="D15" t="s">
        <v>85</v>
      </c>
      <c r="E15">
        <v>21</v>
      </c>
    </row>
    <row r="16" spans="4:5" x14ac:dyDescent="0.25">
      <c r="D16" t="s">
        <v>81</v>
      </c>
      <c r="E16">
        <v>22</v>
      </c>
    </row>
    <row r="17" spans="4:5" x14ac:dyDescent="0.25">
      <c r="D17" t="s">
        <v>82</v>
      </c>
      <c r="E17">
        <v>23</v>
      </c>
    </row>
    <row r="18" spans="4:5" x14ac:dyDescent="0.25">
      <c r="D18" t="s">
        <v>83</v>
      </c>
      <c r="E18">
        <v>26</v>
      </c>
    </row>
    <row r="19" spans="4:5" x14ac:dyDescent="0.25">
      <c r="D19" t="s">
        <v>84</v>
      </c>
      <c r="E19">
        <v>27</v>
      </c>
    </row>
    <row r="20" spans="4:5" x14ac:dyDescent="0.25">
      <c r="D20" t="s">
        <v>85</v>
      </c>
      <c r="E20">
        <v>28</v>
      </c>
    </row>
    <row r="21" spans="4:5" x14ac:dyDescent="0.25">
      <c r="D21" t="s">
        <v>81</v>
      </c>
      <c r="E21">
        <v>29</v>
      </c>
    </row>
    <row r="22" spans="4:5" x14ac:dyDescent="0.25">
      <c r="D22" t="s">
        <v>82</v>
      </c>
      <c r="E22">
        <v>30</v>
      </c>
    </row>
  </sheetData>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71238-99C1-4961-ACC7-49FDCBC88E63}">
  <sheetPr>
    <tabColor rgb="FFFF0000"/>
  </sheetPr>
  <dimension ref="A6:N96"/>
  <sheetViews>
    <sheetView topLeftCell="A62" workbookViewId="0">
      <selection activeCell="L21" sqref="L21"/>
    </sheetView>
  </sheetViews>
  <sheetFormatPr baseColWidth="10" defaultRowHeight="15" x14ac:dyDescent="0.25"/>
  <cols>
    <col min="1" max="1" width="21.42578125" style="1" customWidth="1"/>
    <col min="2" max="2" width="13" style="1" bestFit="1" customWidth="1"/>
    <col min="3" max="3" width="12.7109375" style="1" bestFit="1" customWidth="1"/>
    <col min="4" max="5" width="16.85546875" style="1" bestFit="1" customWidth="1"/>
    <col min="6" max="6" width="12.42578125" style="1" bestFit="1" customWidth="1"/>
    <col min="7" max="7" width="12.85546875" style="1" customWidth="1"/>
    <col min="8" max="8" width="13" style="1" bestFit="1" customWidth="1"/>
    <col min="9" max="9" width="13.7109375" style="1" customWidth="1"/>
    <col min="10" max="10" width="14.42578125" style="1" customWidth="1"/>
    <col min="11" max="11" width="11.85546875" style="1" bestFit="1" customWidth="1"/>
    <col min="12" max="12" width="11.5703125" style="1" bestFit="1" customWidth="1"/>
    <col min="13" max="16384" width="11.42578125" style="1"/>
  </cols>
  <sheetData>
    <row r="6" spans="1:8" ht="23.25" x14ac:dyDescent="0.25">
      <c r="A6" s="45" t="s">
        <v>141</v>
      </c>
      <c r="B6" s="46"/>
      <c r="C6" s="46"/>
      <c r="D6" s="46"/>
      <c r="E6" s="46"/>
      <c r="F6" s="46"/>
      <c r="G6" s="46"/>
      <c r="H6" s="46"/>
    </row>
    <row r="8" spans="1:8" ht="18.75" x14ac:dyDescent="0.25">
      <c r="A8" s="47" t="s">
        <v>142</v>
      </c>
      <c r="D8" s="48">
        <v>3428</v>
      </c>
    </row>
    <row r="9" spans="1:8" ht="15.75" thickBot="1" x14ac:dyDescent="0.3"/>
    <row r="10" spans="1:8" ht="30" x14ac:dyDescent="0.25">
      <c r="A10" s="49" t="s">
        <v>86</v>
      </c>
      <c r="B10" s="6" t="s">
        <v>138</v>
      </c>
      <c r="C10" s="6" t="s">
        <v>143</v>
      </c>
      <c r="D10" s="6" t="s">
        <v>144</v>
      </c>
      <c r="E10" s="50" t="s">
        <v>145</v>
      </c>
      <c r="F10" s="50" t="s">
        <v>146</v>
      </c>
      <c r="G10" s="50" t="s">
        <v>147</v>
      </c>
      <c r="H10" s="51" t="s">
        <v>148</v>
      </c>
    </row>
    <row r="11" spans="1:8" x14ac:dyDescent="0.25">
      <c r="A11" s="52">
        <v>43831</v>
      </c>
      <c r="B11" s="53">
        <v>5000</v>
      </c>
      <c r="C11" s="54">
        <f>B11</f>
        <v>5000</v>
      </c>
      <c r="D11" s="54">
        <f>$D$8</f>
        <v>3428</v>
      </c>
      <c r="E11" s="54">
        <f>D11</f>
        <v>3428</v>
      </c>
      <c r="F11" s="54">
        <f>MIN(C11,E11)</f>
        <v>3428</v>
      </c>
      <c r="G11" s="54">
        <f>F11</f>
        <v>3428</v>
      </c>
      <c r="H11" s="55">
        <f t="shared" ref="H11:H22" si="0">B11-G11</f>
        <v>1572</v>
      </c>
    </row>
    <row r="12" spans="1:8" x14ac:dyDescent="0.25">
      <c r="A12" s="52">
        <v>43862</v>
      </c>
      <c r="B12" s="53">
        <v>2000</v>
      </c>
      <c r="C12" s="54">
        <f>C11+B12</f>
        <v>7000</v>
      </c>
      <c r="D12" s="54">
        <f t="shared" ref="D12:D22" si="1">$D$8</f>
        <v>3428</v>
      </c>
      <c r="E12" s="54">
        <f>E11+D12</f>
        <v>6856</v>
      </c>
      <c r="F12" s="56">
        <f t="shared" ref="F12:F22" si="2">MIN(C12,E12)</f>
        <v>6856</v>
      </c>
      <c r="G12" s="57">
        <f>F12-F11</f>
        <v>3428</v>
      </c>
      <c r="H12" s="55">
        <f>B12-G12</f>
        <v>-1428</v>
      </c>
    </row>
    <row r="13" spans="1:8" x14ac:dyDescent="0.25">
      <c r="A13" s="52">
        <v>43891</v>
      </c>
      <c r="B13" s="53"/>
      <c r="C13" s="54">
        <f>C12+B13</f>
        <v>7000</v>
      </c>
      <c r="D13" s="54">
        <f t="shared" si="1"/>
        <v>3428</v>
      </c>
      <c r="E13" s="54">
        <f t="shared" ref="E13:E22" si="3">E12+D13</f>
        <v>10284</v>
      </c>
      <c r="F13" s="54">
        <f>MIN(C13,E13)</f>
        <v>7000</v>
      </c>
      <c r="G13" s="54">
        <f>F13-F12</f>
        <v>144</v>
      </c>
      <c r="H13" s="55">
        <f t="shared" si="0"/>
        <v>-144</v>
      </c>
    </row>
    <row r="14" spans="1:8" x14ac:dyDescent="0.25">
      <c r="A14" s="52">
        <v>43922</v>
      </c>
      <c r="B14" s="53"/>
      <c r="C14" s="54">
        <f t="shared" ref="C14:C22" si="4">C13+B14</f>
        <v>7000</v>
      </c>
      <c r="D14" s="54">
        <f t="shared" si="1"/>
        <v>3428</v>
      </c>
      <c r="E14" s="54">
        <f t="shared" si="3"/>
        <v>13712</v>
      </c>
      <c r="F14" s="54">
        <f t="shared" si="2"/>
        <v>7000</v>
      </c>
      <c r="G14" s="54">
        <f t="shared" ref="G14:G22" si="5">F14-F13</f>
        <v>0</v>
      </c>
      <c r="H14" s="55">
        <f t="shared" si="0"/>
        <v>0</v>
      </c>
    </row>
    <row r="15" spans="1:8" x14ac:dyDescent="0.25">
      <c r="A15" s="52">
        <v>43952</v>
      </c>
      <c r="B15" s="53"/>
      <c r="C15" s="54">
        <f t="shared" si="4"/>
        <v>7000</v>
      </c>
      <c r="D15" s="54">
        <f t="shared" si="1"/>
        <v>3428</v>
      </c>
      <c r="E15" s="54">
        <f t="shared" si="3"/>
        <v>17140</v>
      </c>
      <c r="F15" s="54">
        <f t="shared" si="2"/>
        <v>7000</v>
      </c>
      <c r="G15" s="54">
        <f t="shared" si="5"/>
        <v>0</v>
      </c>
      <c r="H15" s="55">
        <f t="shared" si="0"/>
        <v>0</v>
      </c>
    </row>
    <row r="16" spans="1:8" x14ac:dyDescent="0.25">
      <c r="A16" s="52">
        <v>43983</v>
      </c>
      <c r="B16" s="53"/>
      <c r="C16" s="54">
        <f t="shared" si="4"/>
        <v>7000</v>
      </c>
      <c r="D16" s="54">
        <f t="shared" si="1"/>
        <v>3428</v>
      </c>
      <c r="E16" s="54">
        <f t="shared" si="3"/>
        <v>20568</v>
      </c>
      <c r="F16" s="54">
        <f t="shared" si="2"/>
        <v>7000</v>
      </c>
      <c r="G16" s="54">
        <f t="shared" si="5"/>
        <v>0</v>
      </c>
      <c r="H16" s="55">
        <f t="shared" si="0"/>
        <v>0</v>
      </c>
    </row>
    <row r="17" spans="1:11" x14ac:dyDescent="0.25">
      <c r="A17" s="52">
        <v>44013</v>
      </c>
      <c r="B17" s="53"/>
      <c r="C17" s="54">
        <f t="shared" si="4"/>
        <v>7000</v>
      </c>
      <c r="D17" s="54">
        <f t="shared" si="1"/>
        <v>3428</v>
      </c>
      <c r="E17" s="54">
        <f t="shared" si="3"/>
        <v>23996</v>
      </c>
      <c r="F17" s="54">
        <f t="shared" si="2"/>
        <v>7000</v>
      </c>
      <c r="G17" s="54">
        <f t="shared" si="5"/>
        <v>0</v>
      </c>
      <c r="H17" s="55">
        <f t="shared" si="0"/>
        <v>0</v>
      </c>
    </row>
    <row r="18" spans="1:11" x14ac:dyDescent="0.25">
      <c r="A18" s="52">
        <v>44044</v>
      </c>
      <c r="B18" s="53"/>
      <c r="C18" s="54">
        <f t="shared" si="4"/>
        <v>7000</v>
      </c>
      <c r="D18" s="54">
        <f t="shared" si="1"/>
        <v>3428</v>
      </c>
      <c r="E18" s="54">
        <f t="shared" si="3"/>
        <v>27424</v>
      </c>
      <c r="F18" s="54">
        <f t="shared" si="2"/>
        <v>7000</v>
      </c>
      <c r="G18" s="54">
        <f t="shared" si="5"/>
        <v>0</v>
      </c>
      <c r="H18" s="55">
        <f t="shared" si="0"/>
        <v>0</v>
      </c>
    </row>
    <row r="19" spans="1:11" x14ac:dyDescent="0.25">
      <c r="A19" s="52">
        <v>44075</v>
      </c>
      <c r="B19" s="53"/>
      <c r="C19" s="54">
        <f t="shared" si="4"/>
        <v>7000</v>
      </c>
      <c r="D19" s="54">
        <f t="shared" si="1"/>
        <v>3428</v>
      </c>
      <c r="E19" s="54">
        <f t="shared" si="3"/>
        <v>30852</v>
      </c>
      <c r="F19" s="54">
        <f t="shared" si="2"/>
        <v>7000</v>
      </c>
      <c r="G19" s="54">
        <f t="shared" si="5"/>
        <v>0</v>
      </c>
      <c r="H19" s="55">
        <f t="shared" si="0"/>
        <v>0</v>
      </c>
    </row>
    <row r="20" spans="1:11" x14ac:dyDescent="0.25">
      <c r="A20" s="52">
        <v>44105</v>
      </c>
      <c r="B20" s="53"/>
      <c r="C20" s="54">
        <f t="shared" si="4"/>
        <v>7000</v>
      </c>
      <c r="D20" s="54">
        <f t="shared" si="1"/>
        <v>3428</v>
      </c>
      <c r="E20" s="54">
        <f t="shared" si="3"/>
        <v>34280</v>
      </c>
      <c r="F20" s="54">
        <f t="shared" si="2"/>
        <v>7000</v>
      </c>
      <c r="G20" s="54">
        <f t="shared" si="5"/>
        <v>0</v>
      </c>
      <c r="H20" s="55">
        <f t="shared" si="0"/>
        <v>0</v>
      </c>
    </row>
    <row r="21" spans="1:11" x14ac:dyDescent="0.25">
      <c r="A21" s="52">
        <v>44136</v>
      </c>
      <c r="B21" s="53"/>
      <c r="C21" s="54">
        <f t="shared" si="4"/>
        <v>7000</v>
      </c>
      <c r="D21" s="54">
        <f t="shared" si="1"/>
        <v>3428</v>
      </c>
      <c r="E21" s="54">
        <f t="shared" si="3"/>
        <v>37708</v>
      </c>
      <c r="F21" s="54">
        <f t="shared" si="2"/>
        <v>7000</v>
      </c>
      <c r="G21" s="54">
        <f t="shared" si="5"/>
        <v>0</v>
      </c>
      <c r="H21" s="55">
        <f t="shared" si="0"/>
        <v>0</v>
      </c>
    </row>
    <row r="22" spans="1:11" ht="15.75" thickBot="1" x14ac:dyDescent="0.3">
      <c r="A22" s="58">
        <v>44166</v>
      </c>
      <c r="B22" s="59"/>
      <c r="C22" s="60">
        <f t="shared" si="4"/>
        <v>7000</v>
      </c>
      <c r="D22" s="60">
        <f t="shared" si="1"/>
        <v>3428</v>
      </c>
      <c r="E22" s="60">
        <f t="shared" si="3"/>
        <v>41136</v>
      </c>
      <c r="F22" s="60">
        <f t="shared" si="2"/>
        <v>7000</v>
      </c>
      <c r="G22" s="60">
        <f t="shared" si="5"/>
        <v>0</v>
      </c>
      <c r="H22" s="61">
        <f t="shared" si="0"/>
        <v>0</v>
      </c>
    </row>
    <row r="23" spans="1:11" x14ac:dyDescent="0.25">
      <c r="A23" s="62"/>
      <c r="B23" s="63"/>
      <c r="C23" s="64"/>
      <c r="D23" s="64"/>
      <c r="E23" s="64"/>
      <c r="F23" s="64"/>
      <c r="G23" s="64"/>
      <c r="H23" s="64"/>
    </row>
    <row r="24" spans="1:11" x14ac:dyDescent="0.25">
      <c r="A24" s="62"/>
      <c r="B24" s="63"/>
      <c r="C24" s="64"/>
      <c r="D24" s="64"/>
      <c r="E24" s="64"/>
      <c r="F24" s="64"/>
      <c r="G24" s="64"/>
      <c r="H24" s="64"/>
    </row>
    <row r="26" spans="1:11" ht="23.25" x14ac:dyDescent="0.25">
      <c r="A26" s="65" t="s">
        <v>149</v>
      </c>
      <c r="B26" s="46"/>
      <c r="C26" s="46"/>
      <c r="D26" s="46"/>
      <c r="E26" s="46"/>
      <c r="F26" s="46"/>
      <c r="G26" s="46"/>
      <c r="H26" s="46"/>
    </row>
    <row r="28" spans="1:11" ht="15.75" thickBot="1" x14ac:dyDescent="0.3"/>
    <row r="29" spans="1:11" ht="45" x14ac:dyDescent="0.25">
      <c r="A29" s="66"/>
      <c r="B29" s="67" t="s">
        <v>138</v>
      </c>
      <c r="C29" s="67" t="s">
        <v>143</v>
      </c>
      <c r="D29" s="68" t="s">
        <v>150</v>
      </c>
      <c r="E29" s="68" t="s">
        <v>151</v>
      </c>
      <c r="F29" s="68" t="s">
        <v>152</v>
      </c>
      <c r="G29" s="68" t="s">
        <v>153</v>
      </c>
      <c r="H29" s="50" t="s">
        <v>154</v>
      </c>
      <c r="I29" s="68" t="s">
        <v>155</v>
      </c>
      <c r="J29" s="69" t="s">
        <v>156</v>
      </c>
      <c r="K29" s="70" t="s">
        <v>157</v>
      </c>
    </row>
    <row r="30" spans="1:11" x14ac:dyDescent="0.25">
      <c r="A30" s="71" t="s">
        <v>158</v>
      </c>
      <c r="B30" s="72"/>
      <c r="C30" s="72">
        <f>B30</f>
        <v>0</v>
      </c>
      <c r="D30" s="73">
        <f>+B30</f>
        <v>0</v>
      </c>
      <c r="E30" s="89">
        <v>1603.12</v>
      </c>
      <c r="F30" s="72">
        <f t="shared" ref="F30:F41" si="6">2.5*E30</f>
        <v>4007.7999999999997</v>
      </c>
      <c r="G30" s="72">
        <f>F30</f>
        <v>4007.7999999999997</v>
      </c>
      <c r="H30" s="35" t="str">
        <f t="shared" ref="H30:H41" si="7">IF(C30&gt;G30,"OUI","")</f>
        <v/>
      </c>
      <c r="I30" s="74">
        <f>IF(H30="OUI",C30,0)</f>
        <v>0</v>
      </c>
      <c r="J30" s="73">
        <f>I30</f>
        <v>0</v>
      </c>
      <c r="K30" s="75">
        <f>(D30*7%)+(J30*6%)</f>
        <v>0</v>
      </c>
    </row>
    <row r="31" spans="1:11" x14ac:dyDescent="0.25">
      <c r="A31" s="71" t="s">
        <v>159</v>
      </c>
      <c r="B31" s="72"/>
      <c r="C31" s="72">
        <f>C30+B31</f>
        <v>0</v>
      </c>
      <c r="D31" s="73">
        <f t="shared" ref="D31:D41" si="8">B31</f>
        <v>0</v>
      </c>
      <c r="E31" s="89">
        <v>1603.12</v>
      </c>
      <c r="F31" s="72">
        <f t="shared" si="6"/>
        <v>4007.7999999999997</v>
      </c>
      <c r="G31" s="72">
        <f t="shared" ref="G31:G41" si="9">G30+F31</f>
        <v>8015.5999999999995</v>
      </c>
      <c r="H31" s="35" t="str">
        <f>IF(C31&gt;G31,"OUI","")</f>
        <v/>
      </c>
      <c r="I31" s="74">
        <f>IF(H31="OUI",C31,0)</f>
        <v>0</v>
      </c>
      <c r="J31" s="73">
        <f t="shared" ref="J31:J41" si="10">I31-I30</f>
        <v>0</v>
      </c>
      <c r="K31" s="75">
        <f t="shared" ref="K31:K33" si="11">(D31*7%)+(J31*6%)</f>
        <v>0</v>
      </c>
    </row>
    <row r="32" spans="1:11" x14ac:dyDescent="0.25">
      <c r="A32" s="71" t="s">
        <v>160</v>
      </c>
      <c r="B32" s="72"/>
      <c r="C32" s="72">
        <f>C31+B32</f>
        <v>0</v>
      </c>
      <c r="D32" s="73">
        <f t="shared" si="8"/>
        <v>0</v>
      </c>
      <c r="E32" s="89">
        <v>1603.12</v>
      </c>
      <c r="F32" s="72">
        <f t="shared" si="6"/>
        <v>4007.7999999999997</v>
      </c>
      <c r="G32" s="72">
        <f t="shared" si="9"/>
        <v>12023.4</v>
      </c>
      <c r="H32" s="35" t="str">
        <f t="shared" si="7"/>
        <v/>
      </c>
      <c r="I32" s="74">
        <f t="shared" ref="I32:I41" si="12">IF(H32="OUI",C32,0)</f>
        <v>0</v>
      </c>
      <c r="J32" s="73">
        <f t="shared" si="10"/>
        <v>0</v>
      </c>
      <c r="K32" s="75">
        <f t="shared" si="11"/>
        <v>0</v>
      </c>
    </row>
    <row r="33" spans="1:14" x14ac:dyDescent="0.25">
      <c r="A33" s="71" t="s">
        <v>161</v>
      </c>
      <c r="B33" s="72"/>
      <c r="C33" s="72">
        <f>C32+B33</f>
        <v>0</v>
      </c>
      <c r="D33" s="73">
        <f t="shared" si="8"/>
        <v>0</v>
      </c>
      <c r="E33" s="89">
        <v>1603.12</v>
      </c>
      <c r="F33" s="72">
        <f t="shared" si="6"/>
        <v>4007.7999999999997</v>
      </c>
      <c r="G33" s="72">
        <f t="shared" si="9"/>
        <v>16031.199999999999</v>
      </c>
      <c r="H33" s="35" t="str">
        <f t="shared" si="7"/>
        <v/>
      </c>
      <c r="I33" s="74">
        <f t="shared" si="12"/>
        <v>0</v>
      </c>
      <c r="J33" s="73">
        <f t="shared" si="10"/>
        <v>0</v>
      </c>
      <c r="K33" s="75">
        <f t="shared" si="11"/>
        <v>0</v>
      </c>
    </row>
    <row r="34" spans="1:14" x14ac:dyDescent="0.25">
      <c r="A34" s="71" t="s">
        <v>162</v>
      </c>
      <c r="B34" s="72"/>
      <c r="C34" s="72">
        <f>C33+B34</f>
        <v>0</v>
      </c>
      <c r="D34" s="73">
        <f t="shared" si="8"/>
        <v>0</v>
      </c>
      <c r="E34" s="89">
        <v>1603.12</v>
      </c>
      <c r="F34" s="72">
        <f t="shared" si="6"/>
        <v>4007.7999999999997</v>
      </c>
      <c r="G34" s="72">
        <f t="shared" si="9"/>
        <v>20039</v>
      </c>
      <c r="H34" s="35" t="str">
        <f t="shared" si="7"/>
        <v/>
      </c>
      <c r="I34" s="74">
        <f t="shared" si="12"/>
        <v>0</v>
      </c>
      <c r="J34" s="73">
        <f t="shared" si="10"/>
        <v>0</v>
      </c>
      <c r="K34" s="75">
        <f>(J34*6%)+(D34*7%)</f>
        <v>0</v>
      </c>
    </row>
    <row r="35" spans="1:14" x14ac:dyDescent="0.25">
      <c r="A35" s="71" t="s">
        <v>163</v>
      </c>
      <c r="B35" s="72"/>
      <c r="C35" s="72">
        <f t="shared" ref="C35:C39" si="13">C34+B35</f>
        <v>0</v>
      </c>
      <c r="D35" s="73">
        <f t="shared" si="8"/>
        <v>0</v>
      </c>
      <c r="E35" s="89">
        <v>1603.12</v>
      </c>
      <c r="F35" s="72">
        <f t="shared" si="6"/>
        <v>4007.7999999999997</v>
      </c>
      <c r="G35" s="72">
        <f t="shared" si="9"/>
        <v>24046.799999999999</v>
      </c>
      <c r="H35" s="35" t="str">
        <f t="shared" si="7"/>
        <v/>
      </c>
      <c r="I35" s="74">
        <f t="shared" si="12"/>
        <v>0</v>
      </c>
      <c r="J35" s="73">
        <f t="shared" si="10"/>
        <v>0</v>
      </c>
      <c r="K35" s="75">
        <f>(J35*6%)+(D35*7%)</f>
        <v>0</v>
      </c>
      <c r="N35" s="76"/>
    </row>
    <row r="36" spans="1:14" x14ac:dyDescent="0.25">
      <c r="A36" s="71" t="s">
        <v>164</v>
      </c>
      <c r="B36" s="72"/>
      <c r="C36" s="72">
        <f t="shared" si="13"/>
        <v>0</v>
      </c>
      <c r="D36" s="73">
        <f t="shared" si="8"/>
        <v>0</v>
      </c>
      <c r="E36" s="89">
        <v>1603.12</v>
      </c>
      <c r="F36" s="72">
        <f t="shared" si="6"/>
        <v>4007.7999999999997</v>
      </c>
      <c r="G36" s="72">
        <f t="shared" si="9"/>
        <v>28054.6</v>
      </c>
      <c r="H36" s="35" t="str">
        <f t="shared" si="7"/>
        <v/>
      </c>
      <c r="I36" s="74">
        <f t="shared" si="12"/>
        <v>0</v>
      </c>
      <c r="J36" s="73">
        <f t="shared" si="10"/>
        <v>0</v>
      </c>
      <c r="K36" s="75">
        <f t="shared" ref="K36:K40" si="14">(J36*6%)+(D36*7%)</f>
        <v>0</v>
      </c>
      <c r="N36" s="76"/>
    </row>
    <row r="37" spans="1:14" x14ac:dyDescent="0.25">
      <c r="A37" s="71" t="s">
        <v>165</v>
      </c>
      <c r="B37" s="72"/>
      <c r="C37" s="72">
        <f t="shared" si="13"/>
        <v>0</v>
      </c>
      <c r="D37" s="73">
        <f t="shared" si="8"/>
        <v>0</v>
      </c>
      <c r="E37" s="89">
        <v>1603.12</v>
      </c>
      <c r="F37" s="72">
        <f t="shared" si="6"/>
        <v>4007.7999999999997</v>
      </c>
      <c r="G37" s="72">
        <f t="shared" si="9"/>
        <v>32062.399999999998</v>
      </c>
      <c r="H37" s="35" t="str">
        <f t="shared" si="7"/>
        <v/>
      </c>
      <c r="I37" s="74">
        <f t="shared" si="12"/>
        <v>0</v>
      </c>
      <c r="J37" s="73">
        <f t="shared" si="10"/>
        <v>0</v>
      </c>
      <c r="K37" s="75">
        <f t="shared" si="14"/>
        <v>0</v>
      </c>
      <c r="N37" s="76"/>
    </row>
    <row r="38" spans="1:14" x14ac:dyDescent="0.25">
      <c r="A38" s="71" t="s">
        <v>166</v>
      </c>
      <c r="B38" s="72"/>
      <c r="C38" s="72">
        <f t="shared" si="13"/>
        <v>0</v>
      </c>
      <c r="D38" s="73">
        <f t="shared" si="8"/>
        <v>0</v>
      </c>
      <c r="E38" s="89">
        <v>1603.12</v>
      </c>
      <c r="F38" s="72">
        <f t="shared" si="6"/>
        <v>4007.7999999999997</v>
      </c>
      <c r="G38" s="72">
        <f t="shared" si="9"/>
        <v>36070.199999999997</v>
      </c>
      <c r="H38" s="35" t="str">
        <f t="shared" si="7"/>
        <v/>
      </c>
      <c r="I38" s="74">
        <f t="shared" si="12"/>
        <v>0</v>
      </c>
      <c r="J38" s="73">
        <f t="shared" si="10"/>
        <v>0</v>
      </c>
      <c r="K38" s="75">
        <f t="shared" si="14"/>
        <v>0</v>
      </c>
      <c r="N38" s="76"/>
    </row>
    <row r="39" spans="1:14" x14ac:dyDescent="0.25">
      <c r="A39" s="71" t="s">
        <v>167</v>
      </c>
      <c r="B39" s="72"/>
      <c r="C39" s="72">
        <f t="shared" si="13"/>
        <v>0</v>
      </c>
      <c r="D39" s="73">
        <f t="shared" si="8"/>
        <v>0</v>
      </c>
      <c r="E39" s="89">
        <v>1603.12</v>
      </c>
      <c r="F39" s="72">
        <f t="shared" si="6"/>
        <v>4007.7999999999997</v>
      </c>
      <c r="G39" s="72">
        <f t="shared" si="9"/>
        <v>40078</v>
      </c>
      <c r="H39" s="35" t="str">
        <f t="shared" si="7"/>
        <v/>
      </c>
      <c r="I39" s="74">
        <f t="shared" si="12"/>
        <v>0</v>
      </c>
      <c r="J39" s="73">
        <f t="shared" si="10"/>
        <v>0</v>
      </c>
      <c r="K39" s="75">
        <f t="shared" si="14"/>
        <v>0</v>
      </c>
      <c r="N39" s="76"/>
    </row>
    <row r="40" spans="1:14" x14ac:dyDescent="0.25">
      <c r="A40" s="71" t="s">
        <v>168</v>
      </c>
      <c r="B40" s="72"/>
      <c r="C40" s="72">
        <f>C39+B40</f>
        <v>0</v>
      </c>
      <c r="D40" s="73">
        <f t="shared" si="8"/>
        <v>0</v>
      </c>
      <c r="E40" s="89">
        <v>1603.12</v>
      </c>
      <c r="F40" s="72">
        <f t="shared" si="6"/>
        <v>4007.7999999999997</v>
      </c>
      <c r="G40" s="72">
        <f t="shared" si="9"/>
        <v>44085.8</v>
      </c>
      <c r="H40" s="35" t="str">
        <f t="shared" si="7"/>
        <v/>
      </c>
      <c r="I40" s="74">
        <f t="shared" si="12"/>
        <v>0</v>
      </c>
      <c r="J40" s="73">
        <f t="shared" si="10"/>
        <v>0</v>
      </c>
      <c r="K40" s="75">
        <f t="shared" si="14"/>
        <v>0</v>
      </c>
    </row>
    <row r="41" spans="1:14" ht="15.75" thickBot="1" x14ac:dyDescent="0.3">
      <c r="A41" s="77" t="s">
        <v>169</v>
      </c>
      <c r="B41" s="78"/>
      <c r="C41" s="78">
        <f t="shared" ref="C41" si="15">C40+B41</f>
        <v>0</v>
      </c>
      <c r="D41" s="79">
        <f t="shared" si="8"/>
        <v>0</v>
      </c>
      <c r="E41" s="89">
        <v>1603.12</v>
      </c>
      <c r="F41" s="78">
        <f t="shared" si="6"/>
        <v>4007.7999999999997</v>
      </c>
      <c r="G41" s="78">
        <f t="shared" si="9"/>
        <v>48093.600000000006</v>
      </c>
      <c r="H41" s="80" t="str">
        <f t="shared" si="7"/>
        <v/>
      </c>
      <c r="I41" s="81">
        <f t="shared" si="12"/>
        <v>0</v>
      </c>
      <c r="J41" s="79">
        <f t="shared" si="10"/>
        <v>0</v>
      </c>
      <c r="K41" s="82">
        <f>(J41*6%)+(D41*7%)</f>
        <v>0</v>
      </c>
    </row>
    <row r="43" spans="1:14" ht="23.25" x14ac:dyDescent="0.25">
      <c r="A43" s="65" t="s">
        <v>170</v>
      </c>
      <c r="B43" s="46"/>
      <c r="C43" s="46"/>
      <c r="D43" s="46"/>
      <c r="E43" s="46"/>
      <c r="F43" s="46"/>
      <c r="G43" s="46"/>
      <c r="H43" s="46"/>
    </row>
    <row r="45" spans="1:14" ht="15.75" thickBot="1" x14ac:dyDescent="0.3"/>
    <row r="46" spans="1:14" s="83" customFormat="1" ht="45" x14ac:dyDescent="0.25">
      <c r="A46" s="66"/>
      <c r="B46" s="67" t="s">
        <v>138</v>
      </c>
      <c r="C46" s="67" t="s">
        <v>143</v>
      </c>
      <c r="D46" s="68" t="s">
        <v>171</v>
      </c>
      <c r="E46" s="68" t="s">
        <v>151</v>
      </c>
      <c r="F46" s="68" t="s">
        <v>172</v>
      </c>
      <c r="G46" s="68" t="s">
        <v>173</v>
      </c>
      <c r="H46" s="50" t="s">
        <v>174</v>
      </c>
      <c r="I46" s="68" t="s">
        <v>175</v>
      </c>
      <c r="J46" s="69" t="s">
        <v>176</v>
      </c>
      <c r="K46" s="70" t="s">
        <v>157</v>
      </c>
    </row>
    <row r="47" spans="1:14" ht="21.75" customHeight="1" x14ac:dyDescent="0.25">
      <c r="A47" s="71" t="s">
        <v>158</v>
      </c>
      <c r="B47" s="72"/>
      <c r="C47" s="72">
        <f>B47</f>
        <v>0</v>
      </c>
      <c r="D47" s="73">
        <f>+B47</f>
        <v>0</v>
      </c>
      <c r="E47" s="89">
        <v>1603.12</v>
      </c>
      <c r="F47" s="72">
        <f>3.5*E47</f>
        <v>5610.92</v>
      </c>
      <c r="G47" s="72">
        <f>F47</f>
        <v>5610.92</v>
      </c>
      <c r="H47" s="35" t="str">
        <f>IF(C47&gt;G47,"OUI","")</f>
        <v/>
      </c>
      <c r="I47" s="74">
        <f>IF(H47="OUI",C47,0)</f>
        <v>0</v>
      </c>
      <c r="J47" s="73">
        <f>I47</f>
        <v>0</v>
      </c>
      <c r="K47" s="75">
        <f>(D47*7%)+(J47*6%)</f>
        <v>0</v>
      </c>
    </row>
    <row r="48" spans="1:14" ht="21.75" customHeight="1" x14ac:dyDescent="0.25">
      <c r="A48" s="71" t="s">
        <v>159</v>
      </c>
      <c r="B48" s="72"/>
      <c r="C48" s="72">
        <f>C47+B48</f>
        <v>0</v>
      </c>
      <c r="D48" s="73">
        <f t="shared" ref="D48:D58" si="16">B48</f>
        <v>0</v>
      </c>
      <c r="E48" s="89">
        <v>1603.12</v>
      </c>
      <c r="F48" s="72">
        <f t="shared" ref="F48:F58" si="17">3.5*E48</f>
        <v>5610.92</v>
      </c>
      <c r="G48" s="72">
        <f t="shared" ref="G48:G58" si="18">G47+F48</f>
        <v>11221.84</v>
      </c>
      <c r="H48" s="35" t="str">
        <f>IF(C48&gt;G48,"OUI","")</f>
        <v/>
      </c>
      <c r="I48" s="74">
        <f>IF(H48="OUI",C48,0)</f>
        <v>0</v>
      </c>
      <c r="J48" s="73">
        <f>I48-I47</f>
        <v>0</v>
      </c>
      <c r="K48" s="75">
        <f t="shared" ref="K48:K50" si="19">(D48*7%)+(J48*6%)</f>
        <v>0</v>
      </c>
    </row>
    <row r="49" spans="1:11" ht="21.75" customHeight="1" x14ac:dyDescent="0.25">
      <c r="A49" s="71" t="s">
        <v>160</v>
      </c>
      <c r="B49" s="72"/>
      <c r="C49" s="72">
        <f t="shared" ref="C49:C58" si="20">C48+B49</f>
        <v>0</v>
      </c>
      <c r="D49" s="73">
        <f t="shared" si="16"/>
        <v>0</v>
      </c>
      <c r="E49" s="89">
        <v>1603.12</v>
      </c>
      <c r="F49" s="72">
        <f t="shared" si="17"/>
        <v>5610.92</v>
      </c>
      <c r="G49" s="72">
        <f t="shared" si="18"/>
        <v>16832.760000000002</v>
      </c>
      <c r="H49" s="35" t="str">
        <f>IF(C49&gt;G49,"OUI","")</f>
        <v/>
      </c>
      <c r="I49" s="74">
        <f t="shared" ref="I49:I58" si="21">IF(H49="OUI",C49,0)</f>
        <v>0</v>
      </c>
      <c r="J49" s="73">
        <f t="shared" ref="J49:J58" si="22">I49-I48</f>
        <v>0</v>
      </c>
      <c r="K49" s="75">
        <f t="shared" si="19"/>
        <v>0</v>
      </c>
    </row>
    <row r="50" spans="1:11" ht="21.75" customHeight="1" x14ac:dyDescent="0.25">
      <c r="A50" s="71" t="s">
        <v>161</v>
      </c>
      <c r="B50" s="72"/>
      <c r="C50" s="72">
        <f t="shared" si="20"/>
        <v>0</v>
      </c>
      <c r="D50" s="73">
        <f t="shared" si="16"/>
        <v>0</v>
      </c>
      <c r="E50" s="89">
        <v>1603.12</v>
      </c>
      <c r="F50" s="72">
        <f t="shared" si="17"/>
        <v>5610.92</v>
      </c>
      <c r="G50" s="72">
        <f t="shared" si="18"/>
        <v>22443.68</v>
      </c>
      <c r="H50" s="35" t="str">
        <f>IF(C50&gt;G50,"OUI","")</f>
        <v/>
      </c>
      <c r="I50" s="74">
        <f t="shared" si="21"/>
        <v>0</v>
      </c>
      <c r="J50" s="73">
        <f t="shared" si="22"/>
        <v>0</v>
      </c>
      <c r="K50" s="75">
        <f t="shared" si="19"/>
        <v>0</v>
      </c>
    </row>
    <row r="51" spans="1:11" ht="21.75" customHeight="1" x14ac:dyDescent="0.25">
      <c r="A51" s="71" t="s">
        <v>162</v>
      </c>
      <c r="B51" s="72"/>
      <c r="C51" s="72">
        <f t="shared" si="20"/>
        <v>0</v>
      </c>
      <c r="D51" s="73">
        <f t="shared" si="16"/>
        <v>0</v>
      </c>
      <c r="E51" s="89">
        <v>1603.12</v>
      </c>
      <c r="F51" s="72">
        <f t="shared" si="17"/>
        <v>5610.92</v>
      </c>
      <c r="G51" s="72">
        <f t="shared" si="18"/>
        <v>28054.6</v>
      </c>
      <c r="H51" s="35" t="str">
        <f t="shared" ref="H51:H58" si="23">IF(C51&gt;G51,"OUI","")</f>
        <v/>
      </c>
      <c r="I51" s="74">
        <f>IF(H51="OUI",C51,0)</f>
        <v>0</v>
      </c>
      <c r="J51" s="73">
        <f>I51-I50</f>
        <v>0</v>
      </c>
      <c r="K51" s="75">
        <f>(J51*6%)+(D51*7%)</f>
        <v>0</v>
      </c>
    </row>
    <row r="52" spans="1:11" ht="21.75" customHeight="1" x14ac:dyDescent="0.25">
      <c r="A52" s="71" t="s">
        <v>163</v>
      </c>
      <c r="B52" s="72"/>
      <c r="C52" s="72">
        <f t="shared" si="20"/>
        <v>0</v>
      </c>
      <c r="D52" s="73">
        <f t="shared" si="16"/>
        <v>0</v>
      </c>
      <c r="E52" s="89">
        <v>1603.12</v>
      </c>
      <c r="F52" s="72">
        <f t="shared" si="17"/>
        <v>5610.92</v>
      </c>
      <c r="G52" s="72">
        <f t="shared" si="18"/>
        <v>33665.519999999997</v>
      </c>
      <c r="H52" s="35" t="str">
        <f t="shared" si="23"/>
        <v/>
      </c>
      <c r="I52" s="74">
        <f t="shared" si="21"/>
        <v>0</v>
      </c>
      <c r="J52" s="73">
        <f t="shared" si="22"/>
        <v>0</v>
      </c>
      <c r="K52" s="75">
        <f>(J52*6%)+(D52*7%)</f>
        <v>0</v>
      </c>
    </row>
    <row r="53" spans="1:11" ht="21.75" customHeight="1" x14ac:dyDescent="0.25">
      <c r="A53" s="71" t="s">
        <v>164</v>
      </c>
      <c r="B53" s="72"/>
      <c r="C53" s="72">
        <f t="shared" si="20"/>
        <v>0</v>
      </c>
      <c r="D53" s="73">
        <f t="shared" si="16"/>
        <v>0</v>
      </c>
      <c r="E53" s="89">
        <v>1603.12</v>
      </c>
      <c r="F53" s="72">
        <f t="shared" si="17"/>
        <v>5610.92</v>
      </c>
      <c r="G53" s="72">
        <f t="shared" si="18"/>
        <v>39276.439999999995</v>
      </c>
      <c r="H53" s="35" t="str">
        <f t="shared" si="23"/>
        <v/>
      </c>
      <c r="I53" s="74">
        <f t="shared" si="21"/>
        <v>0</v>
      </c>
      <c r="J53" s="73">
        <f t="shared" si="22"/>
        <v>0</v>
      </c>
      <c r="K53" s="75">
        <f t="shared" ref="K53:K57" si="24">(J53*6%)+(D53*7%)</f>
        <v>0</v>
      </c>
    </row>
    <row r="54" spans="1:11" ht="21.75" customHeight="1" x14ac:dyDescent="0.25">
      <c r="A54" s="71" t="s">
        <v>165</v>
      </c>
      <c r="B54" s="72"/>
      <c r="C54" s="72">
        <f t="shared" si="20"/>
        <v>0</v>
      </c>
      <c r="D54" s="73">
        <f t="shared" si="16"/>
        <v>0</v>
      </c>
      <c r="E54" s="89">
        <v>1603.12</v>
      </c>
      <c r="F54" s="72">
        <f t="shared" si="17"/>
        <v>5610.92</v>
      </c>
      <c r="G54" s="72">
        <f t="shared" si="18"/>
        <v>44887.359999999993</v>
      </c>
      <c r="H54" s="35" t="str">
        <f t="shared" si="23"/>
        <v/>
      </c>
      <c r="I54" s="74">
        <f t="shared" si="21"/>
        <v>0</v>
      </c>
      <c r="J54" s="73">
        <f t="shared" si="22"/>
        <v>0</v>
      </c>
      <c r="K54" s="75">
        <f t="shared" si="24"/>
        <v>0</v>
      </c>
    </row>
    <row r="55" spans="1:11" ht="21.75" customHeight="1" x14ac:dyDescent="0.25">
      <c r="A55" s="71" t="s">
        <v>166</v>
      </c>
      <c r="B55" s="72"/>
      <c r="C55" s="72">
        <f t="shared" si="20"/>
        <v>0</v>
      </c>
      <c r="D55" s="73">
        <f t="shared" si="16"/>
        <v>0</v>
      </c>
      <c r="E55" s="89">
        <v>1603.12</v>
      </c>
      <c r="F55" s="72">
        <f t="shared" si="17"/>
        <v>5610.92</v>
      </c>
      <c r="G55" s="72">
        <f t="shared" si="18"/>
        <v>50498.279999999992</v>
      </c>
      <c r="H55" s="35" t="str">
        <f t="shared" si="23"/>
        <v/>
      </c>
      <c r="I55" s="74">
        <f t="shared" si="21"/>
        <v>0</v>
      </c>
      <c r="J55" s="73">
        <f t="shared" si="22"/>
        <v>0</v>
      </c>
      <c r="K55" s="75">
        <f t="shared" si="24"/>
        <v>0</v>
      </c>
    </row>
    <row r="56" spans="1:11" ht="21.75" customHeight="1" x14ac:dyDescent="0.25">
      <c r="A56" s="71" t="s">
        <v>167</v>
      </c>
      <c r="B56" s="72"/>
      <c r="C56" s="72">
        <f t="shared" si="20"/>
        <v>0</v>
      </c>
      <c r="D56" s="73">
        <f t="shared" si="16"/>
        <v>0</v>
      </c>
      <c r="E56" s="89">
        <v>1603.12</v>
      </c>
      <c r="F56" s="72">
        <f t="shared" si="17"/>
        <v>5610.92</v>
      </c>
      <c r="G56" s="72">
        <f t="shared" si="18"/>
        <v>56109.19999999999</v>
      </c>
      <c r="H56" s="35" t="str">
        <f t="shared" si="23"/>
        <v/>
      </c>
      <c r="I56" s="74">
        <f t="shared" si="21"/>
        <v>0</v>
      </c>
      <c r="J56" s="73">
        <f t="shared" si="22"/>
        <v>0</v>
      </c>
      <c r="K56" s="75">
        <f t="shared" si="24"/>
        <v>0</v>
      </c>
    </row>
    <row r="57" spans="1:11" ht="21.75" customHeight="1" x14ac:dyDescent="0.25">
      <c r="A57" s="71" t="s">
        <v>168</v>
      </c>
      <c r="B57" s="72"/>
      <c r="C57" s="72">
        <f t="shared" si="20"/>
        <v>0</v>
      </c>
      <c r="D57" s="73">
        <f t="shared" si="16"/>
        <v>0</v>
      </c>
      <c r="E57" s="89">
        <v>1603.12</v>
      </c>
      <c r="F57" s="72">
        <f t="shared" si="17"/>
        <v>5610.92</v>
      </c>
      <c r="G57" s="72">
        <f t="shared" si="18"/>
        <v>61720.119999999988</v>
      </c>
      <c r="H57" s="35" t="str">
        <f t="shared" si="23"/>
        <v/>
      </c>
      <c r="I57" s="74">
        <f t="shared" si="21"/>
        <v>0</v>
      </c>
      <c r="J57" s="73">
        <f t="shared" si="22"/>
        <v>0</v>
      </c>
      <c r="K57" s="75">
        <f t="shared" si="24"/>
        <v>0</v>
      </c>
    </row>
    <row r="58" spans="1:11" ht="21.75" customHeight="1" thickBot="1" x14ac:dyDescent="0.3">
      <c r="A58" s="77" t="s">
        <v>169</v>
      </c>
      <c r="B58" s="78"/>
      <c r="C58" s="78">
        <f t="shared" si="20"/>
        <v>0</v>
      </c>
      <c r="D58" s="79">
        <f t="shared" si="16"/>
        <v>0</v>
      </c>
      <c r="E58" s="89">
        <v>1603.12</v>
      </c>
      <c r="F58" s="78">
        <f t="shared" si="17"/>
        <v>5610.92</v>
      </c>
      <c r="G58" s="78">
        <f t="shared" si="18"/>
        <v>67331.039999999994</v>
      </c>
      <c r="H58" s="80" t="str">
        <f t="shared" si="23"/>
        <v/>
      </c>
      <c r="I58" s="81">
        <f t="shared" si="21"/>
        <v>0</v>
      </c>
      <c r="J58" s="79">
        <f t="shared" si="22"/>
        <v>0</v>
      </c>
      <c r="K58" s="82">
        <f>(J58*6%)+(D58*7%)</f>
        <v>0</v>
      </c>
    </row>
    <row r="62" spans="1:11" ht="21.75" thickBot="1" x14ac:dyDescent="0.3">
      <c r="A62" s="326" t="s">
        <v>177</v>
      </c>
      <c r="B62" s="327"/>
      <c r="C62" s="327"/>
      <c r="D62" s="327"/>
      <c r="E62" s="327"/>
      <c r="F62" s="327"/>
      <c r="G62" s="327"/>
      <c r="H62" s="327"/>
      <c r="I62" s="84"/>
    </row>
    <row r="63" spans="1:11" ht="21" customHeight="1" thickBot="1" x14ac:dyDescent="0.3">
      <c r="A63" s="85" t="s">
        <v>178</v>
      </c>
      <c r="B63" s="86">
        <v>0.31950000000000001</v>
      </c>
    </row>
    <row r="64" spans="1:11" ht="15.75" thickBot="1" x14ac:dyDescent="0.3"/>
    <row r="65" spans="1:9" ht="30" x14ac:dyDescent="0.25">
      <c r="A65" s="13" t="s">
        <v>86</v>
      </c>
      <c r="B65" s="6" t="s">
        <v>179</v>
      </c>
      <c r="C65" s="6" t="s">
        <v>180</v>
      </c>
      <c r="D65" s="68" t="s">
        <v>151</v>
      </c>
      <c r="E65" s="50" t="s">
        <v>181</v>
      </c>
      <c r="F65" s="50" t="s">
        <v>182</v>
      </c>
      <c r="G65" s="50" t="s">
        <v>183</v>
      </c>
      <c r="H65" s="50" t="s">
        <v>184</v>
      </c>
      <c r="I65" s="7" t="s">
        <v>185</v>
      </c>
    </row>
    <row r="66" spans="1:9" ht="21" customHeight="1" x14ac:dyDescent="0.25">
      <c r="A66" s="14" t="s">
        <v>186</v>
      </c>
      <c r="B66" s="87"/>
      <c r="C66" s="88">
        <f>B66</f>
        <v>0</v>
      </c>
      <c r="D66" s="89">
        <v>1603.12</v>
      </c>
      <c r="E66" s="87">
        <f>+D66</f>
        <v>1603.12</v>
      </c>
      <c r="F66" s="90" t="e">
        <f>ROUND(($B$63/0.6)*((1.6*E66/C66)-1),4)</f>
        <v>#DIV/0!</v>
      </c>
      <c r="G66" s="88" t="e">
        <f>IF(F66&gt;0,F66*C66,0)</f>
        <v>#DIV/0!</v>
      </c>
      <c r="H66" s="91" t="e">
        <f>G66</f>
        <v>#DIV/0!</v>
      </c>
      <c r="I66" s="22" t="e">
        <f>IF(F66&gt;$B$63,"ERREUR","")</f>
        <v>#DIV/0!</v>
      </c>
    </row>
    <row r="67" spans="1:9" ht="21" customHeight="1" x14ac:dyDescent="0.25">
      <c r="A67" s="14" t="s">
        <v>187</v>
      </c>
      <c r="B67" s="87"/>
      <c r="C67" s="88">
        <f>C66+B67</f>
        <v>0</v>
      </c>
      <c r="D67" s="89">
        <v>1603.12</v>
      </c>
      <c r="E67" s="87">
        <f>D67+E66</f>
        <v>3206.24</v>
      </c>
      <c r="F67" s="90" t="e">
        <f t="shared" ref="F67:F77" si="25">ROUND(($B$63/0.6)*((1.6*E67/C67)-1),4)</f>
        <v>#DIV/0!</v>
      </c>
      <c r="G67" s="88" t="e">
        <f t="shared" ref="G67:G77" si="26">IF(F67&gt;0,F67*C67,0)</f>
        <v>#DIV/0!</v>
      </c>
      <c r="H67" s="91" t="e">
        <f>G67-G66</f>
        <v>#DIV/0!</v>
      </c>
      <c r="I67" s="22" t="e">
        <f t="shared" ref="I67:I75" si="27">IF(F67&gt;$B$63,"ERREUR","")</f>
        <v>#DIV/0!</v>
      </c>
    </row>
    <row r="68" spans="1:9" ht="21" customHeight="1" x14ac:dyDescent="0.25">
      <c r="A68" s="14" t="s">
        <v>188</v>
      </c>
      <c r="B68" s="87"/>
      <c r="C68" s="88">
        <f t="shared" ref="C68:C77" si="28">C67+B68</f>
        <v>0</v>
      </c>
      <c r="D68" s="89">
        <v>1603.12</v>
      </c>
      <c r="E68" s="87">
        <f t="shared" ref="E68:E77" si="29">D68+E67</f>
        <v>4809.3599999999997</v>
      </c>
      <c r="F68" s="90" t="e">
        <f t="shared" si="25"/>
        <v>#DIV/0!</v>
      </c>
      <c r="G68" s="92" t="e">
        <f t="shared" si="26"/>
        <v>#DIV/0!</v>
      </c>
      <c r="H68" s="91" t="e">
        <f t="shared" ref="H68:H77" si="30">G68-G67</f>
        <v>#DIV/0!</v>
      </c>
      <c r="I68" s="22" t="e">
        <f t="shared" si="27"/>
        <v>#DIV/0!</v>
      </c>
    </row>
    <row r="69" spans="1:9" ht="21" customHeight="1" x14ac:dyDescent="0.25">
      <c r="A69" s="14" t="s">
        <v>189</v>
      </c>
      <c r="B69" s="87"/>
      <c r="C69" s="88">
        <f t="shared" si="28"/>
        <v>0</v>
      </c>
      <c r="D69" s="89">
        <v>1603.12</v>
      </c>
      <c r="E69" s="87">
        <f t="shared" si="29"/>
        <v>6412.48</v>
      </c>
      <c r="F69" s="90" t="e">
        <f t="shared" si="25"/>
        <v>#DIV/0!</v>
      </c>
      <c r="G69" s="88" t="e">
        <f t="shared" si="26"/>
        <v>#DIV/0!</v>
      </c>
      <c r="H69" s="91" t="e">
        <f t="shared" si="30"/>
        <v>#DIV/0!</v>
      </c>
      <c r="I69" s="22" t="e">
        <f t="shared" si="27"/>
        <v>#DIV/0!</v>
      </c>
    </row>
    <row r="70" spans="1:9" ht="21" customHeight="1" x14ac:dyDescent="0.25">
      <c r="A70" s="14" t="s">
        <v>190</v>
      </c>
      <c r="B70" s="87"/>
      <c r="C70" s="88">
        <f t="shared" si="28"/>
        <v>0</v>
      </c>
      <c r="D70" s="89">
        <v>1603.12</v>
      </c>
      <c r="E70" s="87">
        <f t="shared" si="29"/>
        <v>8015.5999999999995</v>
      </c>
      <c r="F70" s="90" t="e">
        <f t="shared" si="25"/>
        <v>#DIV/0!</v>
      </c>
      <c r="G70" s="88" t="e">
        <f t="shared" si="26"/>
        <v>#DIV/0!</v>
      </c>
      <c r="H70" s="91" t="e">
        <f t="shared" si="30"/>
        <v>#DIV/0!</v>
      </c>
      <c r="I70" s="22" t="e">
        <f t="shared" si="27"/>
        <v>#DIV/0!</v>
      </c>
    </row>
    <row r="71" spans="1:9" ht="21" customHeight="1" x14ac:dyDescent="0.25">
      <c r="A71" s="14" t="s">
        <v>191</v>
      </c>
      <c r="B71" s="87"/>
      <c r="C71" s="88">
        <f t="shared" si="28"/>
        <v>0</v>
      </c>
      <c r="D71" s="89">
        <v>1603.12</v>
      </c>
      <c r="E71" s="87">
        <f t="shared" si="29"/>
        <v>9618.7199999999993</v>
      </c>
      <c r="F71" s="90" t="e">
        <f t="shared" si="25"/>
        <v>#DIV/0!</v>
      </c>
      <c r="G71" s="92" t="e">
        <f t="shared" si="26"/>
        <v>#DIV/0!</v>
      </c>
      <c r="H71" s="91" t="e">
        <f t="shared" si="30"/>
        <v>#DIV/0!</v>
      </c>
      <c r="I71" s="22" t="e">
        <f t="shared" si="27"/>
        <v>#DIV/0!</v>
      </c>
    </row>
    <row r="72" spans="1:9" ht="21" customHeight="1" x14ac:dyDescent="0.25">
      <c r="A72" s="14" t="s">
        <v>192</v>
      </c>
      <c r="B72" s="87"/>
      <c r="C72" s="88">
        <f t="shared" si="28"/>
        <v>0</v>
      </c>
      <c r="D72" s="89">
        <v>1603.12</v>
      </c>
      <c r="E72" s="87">
        <f t="shared" si="29"/>
        <v>11221.84</v>
      </c>
      <c r="F72" s="90" t="e">
        <f t="shared" si="25"/>
        <v>#DIV/0!</v>
      </c>
      <c r="G72" s="88" t="e">
        <f t="shared" si="26"/>
        <v>#DIV/0!</v>
      </c>
      <c r="H72" s="91" t="e">
        <f t="shared" si="30"/>
        <v>#DIV/0!</v>
      </c>
      <c r="I72" s="22" t="e">
        <f t="shared" si="27"/>
        <v>#DIV/0!</v>
      </c>
    </row>
    <row r="73" spans="1:9" ht="21" customHeight="1" x14ac:dyDescent="0.25">
      <c r="A73" s="14" t="s">
        <v>193</v>
      </c>
      <c r="B73" s="87"/>
      <c r="C73" s="88">
        <f t="shared" si="28"/>
        <v>0</v>
      </c>
      <c r="D73" s="89">
        <v>1603.12</v>
      </c>
      <c r="E73" s="87">
        <f t="shared" si="29"/>
        <v>12824.96</v>
      </c>
      <c r="F73" s="90" t="e">
        <f t="shared" si="25"/>
        <v>#DIV/0!</v>
      </c>
      <c r="G73" s="93" t="e">
        <f t="shared" si="26"/>
        <v>#DIV/0!</v>
      </c>
      <c r="H73" s="91" t="e">
        <f t="shared" si="30"/>
        <v>#DIV/0!</v>
      </c>
      <c r="I73" s="22" t="e">
        <f t="shared" si="27"/>
        <v>#DIV/0!</v>
      </c>
    </row>
    <row r="74" spans="1:9" ht="21" customHeight="1" x14ac:dyDescent="0.25">
      <c r="A74" s="14" t="s">
        <v>194</v>
      </c>
      <c r="B74" s="87"/>
      <c r="C74" s="88">
        <f t="shared" si="28"/>
        <v>0</v>
      </c>
      <c r="D74" s="89">
        <v>1603.12</v>
      </c>
      <c r="E74" s="87">
        <f t="shared" si="29"/>
        <v>14428.079999999998</v>
      </c>
      <c r="F74" s="90" t="e">
        <f t="shared" si="25"/>
        <v>#DIV/0!</v>
      </c>
      <c r="G74" s="88" t="e">
        <f t="shared" si="26"/>
        <v>#DIV/0!</v>
      </c>
      <c r="H74" s="91" t="e">
        <f t="shared" si="30"/>
        <v>#DIV/0!</v>
      </c>
      <c r="I74" s="22" t="e">
        <f t="shared" si="27"/>
        <v>#DIV/0!</v>
      </c>
    </row>
    <row r="75" spans="1:9" ht="21" customHeight="1" x14ac:dyDescent="0.25">
      <c r="A75" s="14" t="s">
        <v>195</v>
      </c>
      <c r="B75" s="87"/>
      <c r="C75" s="88">
        <f t="shared" si="28"/>
        <v>0</v>
      </c>
      <c r="D75" s="89">
        <v>1603.12</v>
      </c>
      <c r="E75" s="87">
        <f t="shared" si="29"/>
        <v>16031.199999999997</v>
      </c>
      <c r="F75" s="90" t="e">
        <f t="shared" si="25"/>
        <v>#DIV/0!</v>
      </c>
      <c r="G75" s="88" t="e">
        <f t="shared" si="26"/>
        <v>#DIV/0!</v>
      </c>
      <c r="H75" s="91" t="e">
        <f t="shared" si="30"/>
        <v>#DIV/0!</v>
      </c>
      <c r="I75" s="22" t="e">
        <f t="shared" si="27"/>
        <v>#DIV/0!</v>
      </c>
    </row>
    <row r="76" spans="1:9" ht="21" customHeight="1" x14ac:dyDescent="0.25">
      <c r="A76" s="14" t="s">
        <v>196</v>
      </c>
      <c r="B76" s="87"/>
      <c r="C76" s="88">
        <f t="shared" si="28"/>
        <v>0</v>
      </c>
      <c r="D76" s="89">
        <v>1603.12</v>
      </c>
      <c r="E76" s="87">
        <f t="shared" si="29"/>
        <v>17634.319999999996</v>
      </c>
      <c r="F76" s="90" t="e">
        <f t="shared" si="25"/>
        <v>#DIV/0!</v>
      </c>
      <c r="G76" s="88" t="e">
        <f t="shared" si="26"/>
        <v>#DIV/0!</v>
      </c>
      <c r="H76" s="91" t="e">
        <f t="shared" si="30"/>
        <v>#DIV/0!</v>
      </c>
      <c r="I76" s="22"/>
    </row>
    <row r="77" spans="1:9" ht="21" customHeight="1" thickBot="1" x14ac:dyDescent="0.3">
      <c r="A77" s="18" t="s">
        <v>197</v>
      </c>
      <c r="B77" s="94"/>
      <c r="C77" s="95">
        <f t="shared" si="28"/>
        <v>0</v>
      </c>
      <c r="D77" s="89">
        <v>1603.12</v>
      </c>
      <c r="E77" s="94">
        <f t="shared" si="29"/>
        <v>19237.439999999995</v>
      </c>
      <c r="F77" s="90" t="e">
        <f t="shared" si="25"/>
        <v>#DIV/0!</v>
      </c>
      <c r="G77" s="95" t="e">
        <f t="shared" si="26"/>
        <v>#DIV/0!</v>
      </c>
      <c r="H77" s="96" t="e">
        <f t="shared" si="30"/>
        <v>#DIV/0!</v>
      </c>
      <c r="I77" s="19"/>
    </row>
    <row r="80" spans="1:9" ht="23.25" x14ac:dyDescent="0.25">
      <c r="A80" s="45" t="s">
        <v>198</v>
      </c>
      <c r="B80" s="46"/>
      <c r="C80" s="46"/>
      <c r="D80" s="46"/>
      <c r="E80" s="46"/>
      <c r="F80" s="46"/>
    </row>
    <row r="82" spans="1:8" ht="18.75" x14ac:dyDescent="0.25">
      <c r="A82" s="47" t="s">
        <v>142</v>
      </c>
      <c r="D82" s="48">
        <v>3428</v>
      </c>
    </row>
    <row r="83" spans="1:8" ht="15.75" thickBot="1" x14ac:dyDescent="0.3"/>
    <row r="84" spans="1:8" ht="30" x14ac:dyDescent="0.25">
      <c r="A84" s="49" t="s">
        <v>86</v>
      </c>
      <c r="B84" s="6" t="s">
        <v>138</v>
      </c>
      <c r="C84" s="6" t="s">
        <v>143</v>
      </c>
      <c r="D84" s="6" t="s">
        <v>144</v>
      </c>
      <c r="E84" s="50" t="s">
        <v>145</v>
      </c>
      <c r="F84" s="6" t="s">
        <v>199</v>
      </c>
      <c r="G84" s="50" t="s">
        <v>200</v>
      </c>
      <c r="H84" s="51" t="s">
        <v>201</v>
      </c>
    </row>
    <row r="85" spans="1:8" ht="19.5" customHeight="1" x14ac:dyDescent="0.25">
      <c r="A85" s="97">
        <v>43831</v>
      </c>
      <c r="B85" s="98"/>
      <c r="C85" s="99">
        <f>B85</f>
        <v>0</v>
      </c>
      <c r="D85" s="99">
        <v>3428</v>
      </c>
      <c r="E85" s="99">
        <f>D85</f>
        <v>3428</v>
      </c>
      <c r="F85" s="100" t="str">
        <f>IF(E85&gt;C85,"","OUI")</f>
        <v/>
      </c>
      <c r="G85" s="73">
        <f t="shared" ref="G85:G96" si="31">IF(C85&gt;E85,C85,0)</f>
        <v>0</v>
      </c>
      <c r="H85" s="101">
        <f>G85</f>
        <v>0</v>
      </c>
    </row>
    <row r="86" spans="1:8" ht="19.5" customHeight="1" x14ac:dyDescent="0.25">
      <c r="A86" s="97">
        <v>43862</v>
      </c>
      <c r="B86" s="98"/>
      <c r="C86" s="99">
        <f>C85+B86</f>
        <v>0</v>
      </c>
      <c r="D86" s="99">
        <v>3428</v>
      </c>
      <c r="E86" s="99">
        <f>E85+D86</f>
        <v>6856</v>
      </c>
      <c r="F86" s="100" t="str">
        <f t="shared" ref="F86:F96" si="32">IF(E86&gt;C86,"","OUI")</f>
        <v/>
      </c>
      <c r="G86" s="73">
        <f t="shared" si="31"/>
        <v>0</v>
      </c>
      <c r="H86" s="101">
        <f>G86-G85</f>
        <v>0</v>
      </c>
    </row>
    <row r="87" spans="1:8" ht="19.5" customHeight="1" x14ac:dyDescent="0.25">
      <c r="A87" s="97">
        <v>43891</v>
      </c>
      <c r="B87" s="98"/>
      <c r="C87" s="99">
        <f>C86+B87</f>
        <v>0</v>
      </c>
      <c r="D87" s="99">
        <v>3428</v>
      </c>
      <c r="E87" s="99">
        <f t="shared" ref="E87:E96" si="33">E86+D87</f>
        <v>10284</v>
      </c>
      <c r="F87" s="100" t="str">
        <f t="shared" si="32"/>
        <v/>
      </c>
      <c r="G87" s="73">
        <f t="shared" si="31"/>
        <v>0</v>
      </c>
      <c r="H87" s="101">
        <f t="shared" ref="H87:H96" si="34">G87-G86</f>
        <v>0</v>
      </c>
    </row>
    <row r="88" spans="1:8" ht="19.5" customHeight="1" x14ac:dyDescent="0.25">
      <c r="A88" s="97">
        <v>43922</v>
      </c>
      <c r="B88" s="98"/>
      <c r="C88" s="99">
        <f t="shared" ref="C88:C96" si="35">C87+B88</f>
        <v>0</v>
      </c>
      <c r="D88" s="99">
        <v>3428</v>
      </c>
      <c r="E88" s="99">
        <f t="shared" si="33"/>
        <v>13712</v>
      </c>
      <c r="F88" s="100" t="str">
        <f t="shared" si="32"/>
        <v/>
      </c>
      <c r="G88" s="73">
        <f t="shared" si="31"/>
        <v>0</v>
      </c>
      <c r="H88" s="101">
        <f t="shared" si="34"/>
        <v>0</v>
      </c>
    </row>
    <row r="89" spans="1:8" ht="19.5" customHeight="1" x14ac:dyDescent="0.25">
      <c r="A89" s="97">
        <v>43952</v>
      </c>
      <c r="B89" s="98"/>
      <c r="C89" s="99">
        <f t="shared" si="35"/>
        <v>0</v>
      </c>
      <c r="D89" s="99">
        <v>3428</v>
      </c>
      <c r="E89" s="99">
        <f t="shared" si="33"/>
        <v>17140</v>
      </c>
      <c r="F89" s="100" t="str">
        <f t="shared" si="32"/>
        <v/>
      </c>
      <c r="G89" s="73">
        <f t="shared" si="31"/>
        <v>0</v>
      </c>
      <c r="H89" s="101">
        <f t="shared" si="34"/>
        <v>0</v>
      </c>
    </row>
    <row r="90" spans="1:8" ht="19.5" customHeight="1" x14ac:dyDescent="0.25">
      <c r="A90" s="97">
        <v>43983</v>
      </c>
      <c r="B90" s="98"/>
      <c r="C90" s="99">
        <f t="shared" si="35"/>
        <v>0</v>
      </c>
      <c r="D90" s="99">
        <v>3428</v>
      </c>
      <c r="E90" s="99">
        <f t="shared" si="33"/>
        <v>20568</v>
      </c>
      <c r="F90" s="100" t="str">
        <f t="shared" si="32"/>
        <v/>
      </c>
      <c r="G90" s="73">
        <f t="shared" si="31"/>
        <v>0</v>
      </c>
      <c r="H90" s="101">
        <f t="shared" si="34"/>
        <v>0</v>
      </c>
    </row>
    <row r="91" spans="1:8" ht="19.5" customHeight="1" x14ac:dyDescent="0.25">
      <c r="A91" s="97">
        <v>44013</v>
      </c>
      <c r="B91" s="98"/>
      <c r="C91" s="99">
        <f t="shared" si="35"/>
        <v>0</v>
      </c>
      <c r="D91" s="99">
        <v>3428</v>
      </c>
      <c r="E91" s="99">
        <f t="shared" si="33"/>
        <v>23996</v>
      </c>
      <c r="F91" s="100" t="str">
        <f t="shared" si="32"/>
        <v/>
      </c>
      <c r="G91" s="73">
        <f t="shared" si="31"/>
        <v>0</v>
      </c>
      <c r="H91" s="101">
        <f t="shared" si="34"/>
        <v>0</v>
      </c>
    </row>
    <row r="92" spans="1:8" ht="19.5" customHeight="1" x14ac:dyDescent="0.25">
      <c r="A92" s="97">
        <v>44044</v>
      </c>
      <c r="B92" s="98"/>
      <c r="C92" s="99">
        <f t="shared" si="35"/>
        <v>0</v>
      </c>
      <c r="D92" s="99">
        <v>3428</v>
      </c>
      <c r="E92" s="99">
        <f t="shared" si="33"/>
        <v>27424</v>
      </c>
      <c r="F92" s="100" t="str">
        <f t="shared" si="32"/>
        <v/>
      </c>
      <c r="G92" s="73">
        <f t="shared" si="31"/>
        <v>0</v>
      </c>
      <c r="H92" s="101">
        <f t="shared" si="34"/>
        <v>0</v>
      </c>
    </row>
    <row r="93" spans="1:8" ht="19.5" customHeight="1" x14ac:dyDescent="0.25">
      <c r="A93" s="97">
        <v>44075</v>
      </c>
      <c r="B93" s="98"/>
      <c r="C93" s="99">
        <f t="shared" si="35"/>
        <v>0</v>
      </c>
      <c r="D93" s="99">
        <v>3428</v>
      </c>
      <c r="E93" s="99">
        <f t="shared" si="33"/>
        <v>30852</v>
      </c>
      <c r="F93" s="100" t="str">
        <f t="shared" si="32"/>
        <v/>
      </c>
      <c r="G93" s="73">
        <f t="shared" si="31"/>
        <v>0</v>
      </c>
      <c r="H93" s="101">
        <f t="shared" si="34"/>
        <v>0</v>
      </c>
    </row>
    <row r="94" spans="1:8" ht="19.5" customHeight="1" x14ac:dyDescent="0.25">
      <c r="A94" s="97">
        <v>44105</v>
      </c>
      <c r="B94" s="98"/>
      <c r="C94" s="99">
        <f t="shared" si="35"/>
        <v>0</v>
      </c>
      <c r="D94" s="99">
        <v>3428</v>
      </c>
      <c r="E94" s="99">
        <f t="shared" si="33"/>
        <v>34280</v>
      </c>
      <c r="F94" s="100" t="str">
        <f t="shared" si="32"/>
        <v/>
      </c>
      <c r="G94" s="73">
        <f t="shared" si="31"/>
        <v>0</v>
      </c>
      <c r="H94" s="101">
        <f t="shared" si="34"/>
        <v>0</v>
      </c>
    </row>
    <row r="95" spans="1:8" ht="19.5" customHeight="1" x14ac:dyDescent="0.25">
      <c r="A95" s="97">
        <v>44136</v>
      </c>
      <c r="B95" s="98"/>
      <c r="C95" s="99">
        <f t="shared" si="35"/>
        <v>0</v>
      </c>
      <c r="D95" s="99">
        <v>3428</v>
      </c>
      <c r="E95" s="99">
        <f t="shared" si="33"/>
        <v>37708</v>
      </c>
      <c r="F95" s="100" t="str">
        <f t="shared" si="32"/>
        <v/>
      </c>
      <c r="G95" s="73">
        <f t="shared" si="31"/>
        <v>0</v>
      </c>
      <c r="H95" s="101">
        <f t="shared" si="34"/>
        <v>0</v>
      </c>
    </row>
    <row r="96" spans="1:8" ht="19.5" customHeight="1" thickBot="1" x14ac:dyDescent="0.3">
      <c r="A96" s="102">
        <v>44166</v>
      </c>
      <c r="B96" s="103"/>
      <c r="C96" s="104">
        <f t="shared" si="35"/>
        <v>0</v>
      </c>
      <c r="D96" s="104">
        <v>3428</v>
      </c>
      <c r="E96" s="104">
        <f t="shared" si="33"/>
        <v>41136</v>
      </c>
      <c r="F96" s="105" t="str">
        <f t="shared" si="32"/>
        <v/>
      </c>
      <c r="G96" s="79">
        <f t="shared" si="31"/>
        <v>0</v>
      </c>
      <c r="H96" s="106">
        <f t="shared" si="34"/>
        <v>0</v>
      </c>
    </row>
  </sheetData>
  <mergeCells count="1">
    <mergeCell ref="A62:H6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SALARIES</vt:lpstr>
      <vt:lpstr>CONDITIONS PARTICULIERES</vt:lpstr>
      <vt:lpstr>SALAIRES</vt:lpstr>
      <vt:lpstr>CALENDRIER DU MOIS DE MAI</vt:lpstr>
      <vt:lpstr>MAQUETTE DE BULLETIN </vt:lpstr>
      <vt:lpstr>Feuil1</vt:lpstr>
      <vt:lpstr>REGULARISATION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ARKHOS</dc:creator>
  <cp:lastModifiedBy>alain henry</cp:lastModifiedBy>
  <dcterms:created xsi:type="dcterms:W3CDTF">2019-05-13T15:16:04Z</dcterms:created>
  <dcterms:modified xsi:type="dcterms:W3CDTF">2024-04-09T13:59:08Z</dcterms:modified>
</cp:coreProperties>
</file>