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esktop\foad paie 2020\PAIE N2 - renuméroté\21-bis-les-nouveautés-en-septembre-2023\"/>
    </mc:Choice>
  </mc:AlternateContent>
  <xr:revisionPtr revIDLastSave="0" documentId="8_{56D5DBEA-DBA8-49FE-97A6-B4EA82862314}" xr6:coauthVersionLast="47" xr6:coauthVersionMax="47" xr10:uidLastSave="{00000000-0000-0000-0000-000000000000}"/>
  <bookViews>
    <workbookView xWindow="49080" yWindow="-660" windowWidth="29040" windowHeight="15840" xr2:uid="{A835EEA2-CCC8-4D37-A66D-707D13573D0D}"/>
  </bookViews>
  <sheets>
    <sheet name="1er cas " sheetId="2" r:id="rId1"/>
    <sheet name="2ème cas" sheetId="25" r:id="rId2"/>
    <sheet name="3ème cas" sheetId="26" state="hidden" r:id="rId3"/>
    <sheet name="3ème cas (2)" sheetId="2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27" l="1"/>
  <c r="B145" i="27"/>
  <c r="D145" i="27" s="1"/>
  <c r="D133" i="27"/>
  <c r="D132" i="27"/>
  <c r="B113" i="27"/>
  <c r="D113" i="27" s="1"/>
  <c r="B98" i="27"/>
  <c r="D98" i="27" s="1"/>
  <c r="B96" i="27"/>
  <c r="D96" i="27" s="1"/>
  <c r="B95" i="27"/>
  <c r="D95" i="27" s="1"/>
  <c r="D94" i="27"/>
  <c r="D93" i="27"/>
  <c r="D92" i="27"/>
  <c r="B91" i="27"/>
  <c r="D91" i="27" s="1"/>
  <c r="B90" i="27"/>
  <c r="D90" i="27" s="1"/>
  <c r="D101" i="27" s="1"/>
  <c r="C79" i="27"/>
  <c r="F78" i="27"/>
  <c r="B65" i="27"/>
  <c r="F65" i="27" s="1"/>
  <c r="D63" i="27"/>
  <c r="F56" i="27"/>
  <c r="F53" i="27"/>
  <c r="B50" i="27"/>
  <c r="F50" i="27" s="1"/>
  <c r="B48" i="27"/>
  <c r="F48" i="27" s="1"/>
  <c r="F47" i="27"/>
  <c r="E46" i="27"/>
  <c r="E44" i="27"/>
  <c r="F44" i="27" s="1"/>
  <c r="B44" i="27"/>
  <c r="E43" i="27"/>
  <c r="C43" i="27"/>
  <c r="D21" i="27"/>
  <c r="D38" i="27" s="1"/>
  <c r="F66" i="26"/>
  <c r="B65" i="26"/>
  <c r="F65" i="26" s="1"/>
  <c r="B65" i="25"/>
  <c r="F65" i="25"/>
  <c r="F65" i="2"/>
  <c r="B50" i="26"/>
  <c r="B48" i="26"/>
  <c r="B44" i="26"/>
  <c r="E154" i="26"/>
  <c r="B113" i="26"/>
  <c r="D113" i="26" s="1"/>
  <c r="B98" i="26"/>
  <c r="D98" i="26" s="1"/>
  <c r="B96" i="26"/>
  <c r="D96" i="26" s="1"/>
  <c r="B95" i="26"/>
  <c r="D95" i="26" s="1"/>
  <c r="D94" i="26"/>
  <c r="D93" i="26"/>
  <c r="D92" i="26"/>
  <c r="B91" i="26"/>
  <c r="D91" i="26" s="1"/>
  <c r="B90" i="26"/>
  <c r="D90" i="26" s="1"/>
  <c r="D101" i="26" s="1"/>
  <c r="C79" i="26"/>
  <c r="F78" i="26"/>
  <c r="D63" i="26"/>
  <c r="F56" i="26"/>
  <c r="E46" i="26"/>
  <c r="E44" i="26"/>
  <c r="E43" i="26"/>
  <c r="C43" i="26"/>
  <c r="D38" i="26"/>
  <c r="J19" i="26" s="1"/>
  <c r="D21" i="26"/>
  <c r="D63" i="25"/>
  <c r="B113" i="25"/>
  <c r="D113" i="25" s="1"/>
  <c r="B98" i="25"/>
  <c r="D98" i="25" s="1"/>
  <c r="B96" i="25"/>
  <c r="D96" i="25" s="1"/>
  <c r="B95" i="25"/>
  <c r="D95" i="25" s="1"/>
  <c r="D94" i="25"/>
  <c r="D93" i="25"/>
  <c r="D92" i="25"/>
  <c r="B91" i="25"/>
  <c r="D91" i="25" s="1"/>
  <c r="B90" i="25"/>
  <c r="D90" i="25" s="1"/>
  <c r="D101" i="25" s="1"/>
  <c r="C79" i="25"/>
  <c r="F56" i="25"/>
  <c r="F52" i="25"/>
  <c r="D52" i="25"/>
  <c r="F51" i="25"/>
  <c r="D51" i="25"/>
  <c r="E46" i="25"/>
  <c r="E44" i="25"/>
  <c r="E43" i="25"/>
  <c r="C43" i="25"/>
  <c r="D21" i="25"/>
  <c r="D38" i="25" s="1"/>
  <c r="B132" i="25" s="1"/>
  <c r="C79" i="2"/>
  <c r="C43" i="2"/>
  <c r="E43" i="2"/>
  <c r="E44" i="2"/>
  <c r="E46" i="2"/>
  <c r="D21" i="2"/>
  <c r="D38" i="2" s="1"/>
  <c r="D51" i="2"/>
  <c r="D52" i="2"/>
  <c r="F51" i="2"/>
  <c r="F52" i="2"/>
  <c r="F56" i="2"/>
  <c r="B113" i="2"/>
  <c r="D113" i="2" s="1"/>
  <c r="B98" i="2"/>
  <c r="D98" i="2" s="1"/>
  <c r="B96" i="2"/>
  <c r="D96" i="2" s="1"/>
  <c r="B95" i="2"/>
  <c r="D95" i="2" s="1"/>
  <c r="D94" i="2"/>
  <c r="D93" i="2"/>
  <c r="D92" i="2"/>
  <c r="B91" i="2"/>
  <c r="D91" i="2" s="1"/>
  <c r="B90" i="2"/>
  <c r="D90" i="2" s="1"/>
  <c r="D101" i="2" s="1"/>
  <c r="D48" i="27" l="1"/>
  <c r="F43" i="27"/>
  <c r="B61" i="27" s="1"/>
  <c r="F46" i="27"/>
  <c r="B99" i="27"/>
  <c r="D99" i="27" s="1"/>
  <c r="B142" i="27"/>
  <c r="D142" i="27" s="1"/>
  <c r="B140" i="27"/>
  <c r="D140" i="27" s="1"/>
  <c r="D144" i="27" s="1"/>
  <c r="D147" i="27" s="1"/>
  <c r="F57" i="27" s="1"/>
  <c r="B104" i="27"/>
  <c r="B139" i="27"/>
  <c r="B123" i="27"/>
  <c r="C89" i="27"/>
  <c r="B54" i="27"/>
  <c r="F54" i="27" s="1"/>
  <c r="B52" i="27"/>
  <c r="B46" i="27"/>
  <c r="B42" i="27"/>
  <c r="F42" i="27" s="1"/>
  <c r="B49" i="27"/>
  <c r="B55" i="27"/>
  <c r="F55" i="27" s="1"/>
  <c r="B43" i="27"/>
  <c r="D43" i="27" s="1"/>
  <c r="B57" i="27"/>
  <c r="J19" i="27"/>
  <c r="B143" i="27"/>
  <c r="D143" i="27" s="1"/>
  <c r="B141" i="27"/>
  <c r="D141" i="27" s="1"/>
  <c r="B138" i="27"/>
  <c r="B114" i="27"/>
  <c r="D50" i="27"/>
  <c r="B45" i="26"/>
  <c r="B51" i="26"/>
  <c r="B52" i="26"/>
  <c r="D133" i="26"/>
  <c r="D132" i="26"/>
  <c r="F44" i="26"/>
  <c r="F47" i="26"/>
  <c r="B138" i="26"/>
  <c r="B141" i="26"/>
  <c r="D141" i="26" s="1"/>
  <c r="B143" i="26"/>
  <c r="D143" i="26" s="1"/>
  <c r="B42" i="26"/>
  <c r="F42" i="26" s="1"/>
  <c r="B46" i="26"/>
  <c r="F46" i="26" s="1"/>
  <c r="B49" i="26"/>
  <c r="B54" i="26"/>
  <c r="F54" i="26" s="1"/>
  <c r="B99" i="26"/>
  <c r="D99" i="26" s="1"/>
  <c r="B139" i="26"/>
  <c r="B145" i="26"/>
  <c r="D145" i="26" s="1"/>
  <c r="B57" i="26"/>
  <c r="B114" i="26"/>
  <c r="B140" i="26"/>
  <c r="D140" i="26" s="1"/>
  <c r="B142" i="26"/>
  <c r="D142" i="26" s="1"/>
  <c r="B154" i="26"/>
  <c r="C154" i="26" s="1"/>
  <c r="F154" i="26" s="1"/>
  <c r="G154" i="26" s="1"/>
  <c r="H154" i="26" s="1"/>
  <c r="B104" i="26"/>
  <c r="B43" i="26"/>
  <c r="D43" i="26" s="1"/>
  <c r="F45" i="26"/>
  <c r="F53" i="26"/>
  <c r="B55" i="26"/>
  <c r="F55" i="26" s="1"/>
  <c r="C89" i="26"/>
  <c r="B123" i="26"/>
  <c r="B48" i="25"/>
  <c r="F48" i="25" s="1"/>
  <c r="J18" i="25"/>
  <c r="B145" i="25" s="1"/>
  <c r="D145" i="25" s="1"/>
  <c r="B57" i="25"/>
  <c r="B133" i="25"/>
  <c r="D133" i="25" s="1"/>
  <c r="D132" i="25"/>
  <c r="C89" i="25"/>
  <c r="B43" i="25"/>
  <c r="D43" i="25" s="1"/>
  <c r="B45" i="25"/>
  <c r="F45" i="25" s="1"/>
  <c r="D48" i="25"/>
  <c r="B53" i="25"/>
  <c r="F53" i="25" s="1"/>
  <c r="B55" i="25"/>
  <c r="F55" i="25" s="1"/>
  <c r="B104" i="25"/>
  <c r="B138" i="25"/>
  <c r="B141" i="25"/>
  <c r="D141" i="25" s="1"/>
  <c r="B143" i="25"/>
  <c r="D143" i="25" s="1"/>
  <c r="B44" i="25"/>
  <c r="F44" i="25" s="1"/>
  <c r="B47" i="25"/>
  <c r="F47" i="25" s="1"/>
  <c r="B50" i="25"/>
  <c r="B99" i="25"/>
  <c r="D99" i="25" s="1"/>
  <c r="B139" i="25"/>
  <c r="B42" i="25"/>
  <c r="F42" i="25" s="1"/>
  <c r="B46" i="25"/>
  <c r="F46" i="25" s="1"/>
  <c r="B49" i="25"/>
  <c r="B54" i="25"/>
  <c r="F54" i="25" s="1"/>
  <c r="B114" i="25"/>
  <c r="B140" i="25"/>
  <c r="D140" i="25" s="1"/>
  <c r="B142" i="25"/>
  <c r="D142" i="25" s="1"/>
  <c r="B123" i="25"/>
  <c r="B142" i="2"/>
  <c r="D142" i="2" s="1"/>
  <c r="B43" i="2"/>
  <c r="B47" i="2"/>
  <c r="F47" i="2" s="1"/>
  <c r="B53" i="2"/>
  <c r="F53" i="2" s="1"/>
  <c r="B42" i="2"/>
  <c r="F42" i="2" s="1"/>
  <c r="B139" i="2"/>
  <c r="B143" i="2"/>
  <c r="D143" i="2" s="1"/>
  <c r="B44" i="2"/>
  <c r="F44" i="2" s="1"/>
  <c r="B48" i="2"/>
  <c r="B54" i="2"/>
  <c r="F54" i="2" s="1"/>
  <c r="B104" i="2"/>
  <c r="D104" i="2" s="1"/>
  <c r="B123" i="2"/>
  <c r="B124" i="2" s="1"/>
  <c r="D124" i="2" s="1"/>
  <c r="B140" i="2"/>
  <c r="D140" i="2" s="1"/>
  <c r="B138" i="2"/>
  <c r="B45" i="2"/>
  <c r="F45" i="2" s="1"/>
  <c r="B49" i="2"/>
  <c r="B55" i="2"/>
  <c r="F55" i="2" s="1"/>
  <c r="B114" i="2"/>
  <c r="B115" i="2" s="1"/>
  <c r="D115" i="2" s="1"/>
  <c r="B99" i="2"/>
  <c r="D99" i="2" s="1"/>
  <c r="B132" i="2"/>
  <c r="B141" i="2"/>
  <c r="D141" i="2" s="1"/>
  <c r="B46" i="2"/>
  <c r="F46" i="2" s="1"/>
  <c r="B50" i="2"/>
  <c r="B57" i="2"/>
  <c r="J18" i="2"/>
  <c r="B145" i="2" s="1"/>
  <c r="D145" i="2" s="1"/>
  <c r="C89" i="2"/>
  <c r="D49" i="27" l="1"/>
  <c r="F49" i="27"/>
  <c r="B106" i="27"/>
  <c r="D106" i="27" s="1"/>
  <c r="B125" i="27"/>
  <c r="D125" i="27" s="1"/>
  <c r="D61" i="27"/>
  <c r="B62" i="27"/>
  <c r="D62" i="27" s="1"/>
  <c r="B124" i="27"/>
  <c r="D124" i="27" s="1"/>
  <c r="D123" i="27"/>
  <c r="D127" i="27" s="1"/>
  <c r="F76" i="27" s="1"/>
  <c r="D112" i="27"/>
  <c r="D134" i="27"/>
  <c r="D83" i="27" s="1"/>
  <c r="F52" i="27"/>
  <c r="D52" i="27"/>
  <c r="B115" i="27"/>
  <c r="D115" i="27" s="1"/>
  <c r="D114" i="27"/>
  <c r="B45" i="27"/>
  <c r="F45" i="27" s="1"/>
  <c r="B51" i="27"/>
  <c r="D104" i="27"/>
  <c r="B105" i="27"/>
  <c r="D105" i="27" s="1"/>
  <c r="F52" i="26"/>
  <c r="D52" i="26"/>
  <c r="F51" i="26"/>
  <c r="D51" i="26"/>
  <c r="D112" i="2"/>
  <c r="F43" i="26"/>
  <c r="B61" i="26" s="1"/>
  <c r="D104" i="26"/>
  <c r="B105" i="26"/>
  <c r="D105" i="26" s="1"/>
  <c r="D114" i="26"/>
  <c r="B115" i="26"/>
  <c r="D115" i="26" s="1"/>
  <c r="D48" i="26"/>
  <c r="F48" i="26"/>
  <c r="F49" i="26"/>
  <c r="D49" i="26"/>
  <c r="D50" i="26"/>
  <c r="F50" i="26"/>
  <c r="F64" i="26"/>
  <c r="D112" i="26" s="1"/>
  <c r="D131" i="26"/>
  <c r="D134" i="26" s="1"/>
  <c r="D83" i="26" s="1"/>
  <c r="B124" i="26"/>
  <c r="D124" i="26" s="1"/>
  <c r="D123" i="26"/>
  <c r="D144" i="26"/>
  <c r="D147" i="26" s="1"/>
  <c r="F57" i="26" s="1"/>
  <c r="D144" i="25"/>
  <c r="D147" i="25" s="1"/>
  <c r="F57" i="25" s="1"/>
  <c r="F43" i="25"/>
  <c r="B61" i="25" s="1"/>
  <c r="D61" i="25" s="1"/>
  <c r="D134" i="25"/>
  <c r="D83" i="25" s="1"/>
  <c r="D112" i="25"/>
  <c r="B124" i="25"/>
  <c r="D124" i="25" s="1"/>
  <c r="D123" i="25"/>
  <c r="F49" i="25"/>
  <c r="D49" i="25"/>
  <c r="B105" i="25"/>
  <c r="D105" i="25" s="1"/>
  <c r="D104" i="25"/>
  <c r="D114" i="25"/>
  <c r="B115" i="25"/>
  <c r="D115" i="25" s="1"/>
  <c r="D50" i="25"/>
  <c r="F50" i="25"/>
  <c r="D114" i="2"/>
  <c r="F43" i="2"/>
  <c r="B61" i="2" s="1"/>
  <c r="D43" i="2"/>
  <c r="D123" i="2"/>
  <c r="F50" i="2"/>
  <c r="D50" i="2"/>
  <c r="B105" i="2"/>
  <c r="D105" i="2" s="1"/>
  <c r="D144" i="2"/>
  <c r="D147" i="2" s="1"/>
  <c r="F57" i="2" s="1"/>
  <c r="D48" i="2"/>
  <c r="F48" i="2"/>
  <c r="B133" i="2"/>
  <c r="D133" i="2" s="1"/>
  <c r="D132" i="2"/>
  <c r="D49" i="2"/>
  <c r="F49" i="2"/>
  <c r="D108" i="27" l="1"/>
  <c r="D116" i="27"/>
  <c r="F51" i="27"/>
  <c r="F66" i="27" s="1"/>
  <c r="D84" i="27" s="1"/>
  <c r="D51" i="27"/>
  <c r="D66" i="27" s="1"/>
  <c r="D116" i="2"/>
  <c r="D134" i="2"/>
  <c r="D83" i="2" s="1"/>
  <c r="F66" i="2"/>
  <c r="B106" i="25"/>
  <c r="D106" i="25" s="1"/>
  <c r="D108" i="25" s="1"/>
  <c r="B125" i="25"/>
  <c r="D125" i="25" s="1"/>
  <c r="D127" i="25" s="1"/>
  <c r="F76" i="25" s="1"/>
  <c r="D84" i="26"/>
  <c r="B125" i="26"/>
  <c r="D125" i="26" s="1"/>
  <c r="D127" i="26" s="1"/>
  <c r="F76" i="26" s="1"/>
  <c r="B62" i="26"/>
  <c r="D62" i="26" s="1"/>
  <c r="B106" i="26"/>
  <c r="D106" i="26" s="1"/>
  <c r="D108" i="26" s="1"/>
  <c r="D61" i="26"/>
  <c r="D66" i="26" s="1"/>
  <c r="D116" i="26"/>
  <c r="F66" i="25"/>
  <c r="D84" i="25" s="1"/>
  <c r="B62" i="25"/>
  <c r="D62" i="25" s="1"/>
  <c r="D116" i="25"/>
  <c r="B125" i="2"/>
  <c r="D125" i="2" s="1"/>
  <c r="D127" i="2" s="1"/>
  <c r="F76" i="2" s="1"/>
  <c r="B106" i="2"/>
  <c r="D106" i="2" s="1"/>
  <c r="D108" i="2" s="1"/>
  <c r="D61" i="2"/>
  <c r="B62" i="2"/>
  <c r="D62" i="2" s="1"/>
  <c r="D84" i="2"/>
  <c r="B79" i="27" l="1"/>
  <c r="D79" i="27" s="1"/>
  <c r="F79" i="27" s="1"/>
  <c r="F75" i="27"/>
  <c r="C78" i="25"/>
  <c r="D66" i="25"/>
  <c r="F75" i="26"/>
  <c r="C78" i="26"/>
  <c r="B79" i="26" s="1"/>
  <c r="D79" i="26" s="1"/>
  <c r="F79" i="26" s="1"/>
  <c r="B79" i="25"/>
  <c r="D79" i="25" s="1"/>
  <c r="F79" i="25" s="1"/>
  <c r="F75" i="25"/>
  <c r="F78" i="25"/>
  <c r="D66" i="2"/>
  <c r="D78" i="2" s="1"/>
  <c r="D82" i="27" l="1"/>
  <c r="D82" i="26"/>
  <c r="D82" i="25"/>
  <c r="F75" i="2"/>
  <c r="B79" i="2"/>
  <c r="D79" i="2" s="1"/>
  <c r="F79" i="2" s="1"/>
  <c r="F78" i="2"/>
  <c r="D82" i="2" l="1"/>
</calcChain>
</file>

<file path=xl/sharedStrings.xml><?xml version="1.0" encoding="utf-8"?>
<sst xmlns="http://schemas.openxmlformats.org/spreadsheetml/2006/main" count="676" uniqueCount="158">
  <si>
    <t>Salaire brut</t>
  </si>
  <si>
    <t>SANTE</t>
  </si>
  <si>
    <t>Retraite</t>
  </si>
  <si>
    <t>Total de cotisations et contributions</t>
  </si>
  <si>
    <t>NET A PAYER AVANT IMPOT SUR LE REVENU</t>
  </si>
  <si>
    <t>dont évolution de la rémunération liée à la suppression des cotisations chômage et maladie</t>
  </si>
  <si>
    <t>IMPOT SUR LE REVENU</t>
  </si>
  <si>
    <t>Bases</t>
  </si>
  <si>
    <t>Taux</t>
  </si>
  <si>
    <t>Salaire de base</t>
  </si>
  <si>
    <t>Heures supplémentaires à 125%</t>
  </si>
  <si>
    <t>Heures supplémentaires à 150%</t>
  </si>
  <si>
    <t>Absences</t>
  </si>
  <si>
    <t xml:space="preserve">Accident du travail - Maladies professionnelles </t>
  </si>
  <si>
    <t>Taux de prélèvement à la source</t>
  </si>
  <si>
    <t>Allègement total</t>
  </si>
  <si>
    <t>Sécurité sociale - Maladie - Maternité - Invalidité décès</t>
  </si>
  <si>
    <t>Sécurité sociale déplafonnée</t>
  </si>
  <si>
    <t>Dialogue social : 0,016%</t>
  </si>
  <si>
    <t>Solidarité autonomie : 0,30%</t>
  </si>
  <si>
    <t>Apprentissage : 0,68%</t>
  </si>
  <si>
    <t xml:space="preserve">Autres contributions dues par l'employeur </t>
  </si>
  <si>
    <t>Effectif</t>
  </si>
  <si>
    <t>Taux de prévoyance patronale</t>
  </si>
  <si>
    <t>Assurance chômage</t>
  </si>
  <si>
    <t>Maladie</t>
  </si>
  <si>
    <t>CSG CRDS 1,70% * 98,25%</t>
  </si>
  <si>
    <t>Rubrique d'évolution</t>
  </si>
  <si>
    <t xml:space="preserve"> Rubrique dont évolution de la rémunération liée à la suppression des cotisations chômage et maladie</t>
  </si>
  <si>
    <t>Allègement dû à la réduction d'allocation familiale</t>
  </si>
  <si>
    <t>Abattement sur heures supplémentaires</t>
  </si>
  <si>
    <t xml:space="preserve">Sécurité sociale plafonnée </t>
  </si>
  <si>
    <t>Complémentaire Tranche 1</t>
  </si>
  <si>
    <t>CSG CRDS</t>
  </si>
  <si>
    <t xml:space="preserve">Assurance chômage </t>
  </si>
  <si>
    <t>Allègement dû à la réduction de cotisation maladie</t>
  </si>
  <si>
    <t>Autres contributions dues par l'employeur</t>
  </si>
  <si>
    <t>FNAL 0,10%</t>
  </si>
  <si>
    <t>BULLETIN DE SALAIRE</t>
  </si>
  <si>
    <t>SAISIE DES VARIABLES</t>
  </si>
  <si>
    <t>Employeur</t>
  </si>
  <si>
    <t>Salarié</t>
  </si>
  <si>
    <t>S1</t>
  </si>
  <si>
    <t>Nom :</t>
  </si>
  <si>
    <t>Adresse  :</t>
  </si>
  <si>
    <t>Prénom :</t>
  </si>
  <si>
    <t>Horaire mensuel</t>
  </si>
  <si>
    <t>Complément :</t>
  </si>
  <si>
    <t>N° de S.S. :</t>
  </si>
  <si>
    <t>Nombre d'heures travaillées durant le mois pour absence</t>
  </si>
  <si>
    <t>Adresse :</t>
  </si>
  <si>
    <t>Code postal :</t>
  </si>
  <si>
    <t>Taux accident du travail</t>
  </si>
  <si>
    <t>Ville :</t>
  </si>
  <si>
    <t>CP/ Ville</t>
  </si>
  <si>
    <t>Taux de la prime de mobilité</t>
  </si>
  <si>
    <t>N° SIRET :</t>
  </si>
  <si>
    <t>Emploi :</t>
  </si>
  <si>
    <t>SMIC horaire</t>
  </si>
  <si>
    <t>Code NAF(APE) :</t>
  </si>
  <si>
    <t>Contrat :</t>
  </si>
  <si>
    <t>Site d'emploi :</t>
  </si>
  <si>
    <t>Position :</t>
  </si>
  <si>
    <t>Heures d'absences</t>
  </si>
  <si>
    <t>Effectif :</t>
  </si>
  <si>
    <t>Embauche :</t>
  </si>
  <si>
    <t>Convention collective :</t>
  </si>
  <si>
    <t>Horaire mensualisé :</t>
  </si>
  <si>
    <t>Autre :</t>
  </si>
  <si>
    <t>Heures complémentaires à 110%</t>
  </si>
  <si>
    <t>Heures complémentaires à 125%</t>
  </si>
  <si>
    <t>Statut salarié</t>
  </si>
  <si>
    <t>Période du :</t>
  </si>
  <si>
    <t>Au :</t>
  </si>
  <si>
    <t xml:space="preserve">Tranche 1  </t>
  </si>
  <si>
    <t>Eléments de revenu brut</t>
  </si>
  <si>
    <t>Tranche 2</t>
  </si>
  <si>
    <t>Nombre/Base</t>
  </si>
  <si>
    <t>Taux/Val unitaire</t>
  </si>
  <si>
    <t>Montants</t>
  </si>
  <si>
    <t>Coefficient de réduction de cotisations patronales</t>
  </si>
  <si>
    <t>Prime de rendement</t>
  </si>
  <si>
    <t>Mutuelle salariale</t>
  </si>
  <si>
    <t>Mutuelle patronale</t>
  </si>
  <si>
    <t>Indemnités dimanches</t>
  </si>
  <si>
    <t>Taux de prévoyance salariale</t>
  </si>
  <si>
    <t>Indemnité de précarité</t>
  </si>
  <si>
    <t>Retenues pour congés payés</t>
  </si>
  <si>
    <t>Indemnité de congés payés</t>
  </si>
  <si>
    <t>Retenue absence arrêt de travail</t>
  </si>
  <si>
    <t xml:space="preserve">IJSS </t>
  </si>
  <si>
    <t>Maintien de salaire</t>
  </si>
  <si>
    <t>13ème mois</t>
  </si>
  <si>
    <t>Prime d'ancienneté</t>
  </si>
  <si>
    <t>Cotisations et contributions sociales</t>
  </si>
  <si>
    <t>Assiettes</t>
  </si>
  <si>
    <t>Taux salarial</t>
  </si>
  <si>
    <t>Part salarié</t>
  </si>
  <si>
    <t>Part employeur</t>
  </si>
  <si>
    <t>Complémentaires santé</t>
  </si>
  <si>
    <t>Complémentaire incapacité invalidité décès Tranche 1</t>
  </si>
  <si>
    <t>Complémentaire incapacité invalidité décès Tranche 2</t>
  </si>
  <si>
    <r>
      <t>Complémentaire Tranche 2</t>
    </r>
    <r>
      <rPr>
        <sz val="11"/>
        <color rgb="FFFF0000"/>
        <rFont val="Times New Roman"/>
        <family val="1"/>
      </rPr>
      <t xml:space="preserve"> </t>
    </r>
  </si>
  <si>
    <t>Contribution équilibre technique CET</t>
  </si>
  <si>
    <t>Retraite Supplémentaire</t>
  </si>
  <si>
    <t xml:space="preserve"> Famille </t>
  </si>
  <si>
    <t>APEC (Cadres)</t>
  </si>
  <si>
    <t>COTISATIONS STATUTAIRES OU PREVUES PAR LA CONVENTION COLLECTIVE</t>
  </si>
  <si>
    <t>CSG déductible de l'impôt sur le revenu</t>
  </si>
  <si>
    <t>CSG CRDS non-déductible de l'impôt sur le revenu</t>
  </si>
  <si>
    <t>CSG/CRDS non-déductibles de l'impôt sur le revenu sur heures supplémentaires</t>
  </si>
  <si>
    <t>Exonération, écrètement et allègements</t>
  </si>
  <si>
    <t>Avantage en nature</t>
  </si>
  <si>
    <t>Saisie sur salaires</t>
  </si>
  <si>
    <t>Titres repas</t>
  </si>
  <si>
    <t>Déplacement</t>
  </si>
  <si>
    <t>Montant</t>
  </si>
  <si>
    <t>Cumul annuel</t>
  </si>
  <si>
    <t>Montant net imposable</t>
  </si>
  <si>
    <t>Impot sur le revenu prélevé à la source</t>
  </si>
  <si>
    <t>Montant des heures compl/suppl exonérées</t>
  </si>
  <si>
    <t>NET A PAYER AU SALARIE</t>
  </si>
  <si>
    <t>Allègement de cotisations employeurs</t>
  </si>
  <si>
    <t>Total versé par l'employeur</t>
  </si>
  <si>
    <t>Dans votre intérêt et pour vous aider à faire valoir vos droits, conserver ce bulletin de paie sans limitation de durée</t>
  </si>
  <si>
    <t>versement transport :</t>
  </si>
  <si>
    <t>FNAL : 0,50%</t>
  </si>
  <si>
    <t>Formation</t>
  </si>
  <si>
    <t>Construction : 0,45%</t>
  </si>
  <si>
    <t>Forfait social</t>
  </si>
  <si>
    <t>AU TOTAL</t>
  </si>
  <si>
    <t xml:space="preserve"> Rubrique Allègement de cotisations employeur</t>
  </si>
  <si>
    <t>Réduction générale de cotisation</t>
  </si>
  <si>
    <t xml:space="preserve">Réduction générale de cotisations patronales </t>
  </si>
  <si>
    <t>Allègement de cotisation maladie employeur</t>
  </si>
  <si>
    <t xml:space="preserve">Allègement de cotisation allocations familiales  </t>
  </si>
  <si>
    <t>FNAL</t>
  </si>
  <si>
    <t>Versement transport</t>
  </si>
  <si>
    <t>Contribution solidarité</t>
  </si>
  <si>
    <t>Taxe apprentissage</t>
  </si>
  <si>
    <t>Dialogue social</t>
  </si>
  <si>
    <t>Total</t>
  </si>
  <si>
    <t xml:space="preserve">ALLEGEMENT GENERAL DE COTISATIONS </t>
  </si>
  <si>
    <t>coeff maximum cumulé</t>
  </si>
  <si>
    <t>MOIS</t>
  </si>
  <si>
    <t>BRUTS</t>
  </si>
  <si>
    <t>CUMULS</t>
  </si>
  <si>
    <t>smics</t>
  </si>
  <si>
    <t>SMICS
 CUMULES</t>
  </si>
  <si>
    <t>COEF ALLEGT
CUMULES</t>
  </si>
  <si>
    <t>ALLEGT 
CUMULES</t>
  </si>
  <si>
    <t>ALLEGT 
DU MOIS</t>
  </si>
  <si>
    <t>JANVIER</t>
  </si>
  <si>
    <t>Indemnité de licenciement</t>
  </si>
  <si>
    <t xml:space="preserve">CSG/CRDS non-déductibles de l'impôt sur le revenu </t>
  </si>
  <si>
    <t>Forfait social sur l'indemnité</t>
  </si>
  <si>
    <t xml:space="preserve">CSG/CRDS non-déductibles </t>
  </si>
  <si>
    <t>70000-10000-3120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</si>
</sst>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%"/>
    <numFmt numFmtId="165" formatCode="0.00000%"/>
    <numFmt numFmtId="166" formatCode="0.000%"/>
    <numFmt numFmtId="167" formatCode="0.0%"/>
    <numFmt numFmtId="168" formatCode="#,##0.00\ &quot;€&quot;"/>
    <numFmt numFmtId="169" formatCode="_-* #,##0.00\ [$€-40C]_-;\-* #,##0.00\ [$€-40C]_-;_-* &quot;-&quot;??\ [$€-40C]_-;_-@_-"/>
  </numFmts>
  <fonts count="31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8"/>
      <color rgb="FFFF0000"/>
      <name val="Times New Roman"/>
      <family val="1"/>
    </font>
    <font>
      <b/>
      <sz val="10"/>
      <name val="Arial"/>
      <family val="2"/>
    </font>
    <font>
      <sz val="11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b/>
      <sz val="9"/>
      <name val="Arial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</cellStyleXfs>
  <cellXfs count="325">
    <xf numFmtId="0" fontId="0" fillId="0" borderId="0" xfId="0"/>
    <xf numFmtId="0" fontId="1" fillId="2" borderId="4" xfId="0" applyFont="1" applyFill="1" applyBorder="1" applyAlignment="1">
      <alignment horizontal="left" vertical="center" wrapText="1" readingOrder="1"/>
    </xf>
    <xf numFmtId="0" fontId="5" fillId="0" borderId="0" xfId="0" applyFont="1"/>
    <xf numFmtId="0" fontId="9" fillId="0" borderId="4" xfId="0" applyFont="1" applyBorder="1" applyAlignment="1">
      <alignment vertical="center"/>
    </xf>
    <xf numFmtId="44" fontId="9" fillId="0" borderId="5" xfId="0" applyNumberFormat="1" applyFont="1" applyBorder="1" applyAlignment="1">
      <alignment vertical="center"/>
    </xf>
    <xf numFmtId="44" fontId="9" fillId="0" borderId="6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4" fontId="9" fillId="0" borderId="2" xfId="0" applyNumberFormat="1" applyFont="1" applyBorder="1" applyAlignment="1">
      <alignment vertical="center"/>
    </xf>
    <xf numFmtId="10" fontId="9" fillId="0" borderId="2" xfId="0" applyNumberFormat="1" applyFont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10" fontId="9" fillId="0" borderId="5" xfId="0" applyNumberFormat="1" applyFont="1" applyBorder="1" applyAlignment="1">
      <alignment vertical="center"/>
    </xf>
    <xf numFmtId="10" fontId="9" fillId="0" borderId="5" xfId="2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4" fontId="9" fillId="0" borderId="13" xfId="0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44" fontId="9" fillId="0" borderId="14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4" fontId="7" fillId="0" borderId="24" xfId="0" applyNumberFormat="1" applyFont="1" applyBorder="1" applyAlignment="1">
      <alignment vertical="center"/>
    </xf>
    <xf numFmtId="0" fontId="15" fillId="5" borderId="16" xfId="5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0" borderId="21" xfId="5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14" fontId="14" fillId="0" borderId="23" xfId="5" applyNumberForma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4" fontId="5" fillId="0" borderId="22" xfId="1" applyFont="1" applyBorder="1" applyAlignment="1">
      <alignment vertical="center"/>
    </xf>
    <xf numFmtId="43" fontId="5" fillId="0" borderId="24" xfId="4" applyFont="1" applyBorder="1" applyAlignment="1">
      <alignment vertical="center"/>
    </xf>
    <xf numFmtId="167" fontId="5" fillId="0" borderId="24" xfId="2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0" fontId="4" fillId="0" borderId="24" xfId="0" applyNumberFormat="1" applyFont="1" applyBorder="1" applyAlignment="1">
      <alignment vertical="center"/>
    </xf>
    <xf numFmtId="8" fontId="5" fillId="0" borderId="24" xfId="0" applyNumberFormat="1" applyFont="1" applyBorder="1" applyAlignment="1">
      <alignment vertical="center"/>
    </xf>
    <xf numFmtId="9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7" fillId="6" borderId="41" xfId="5" applyFont="1" applyFill="1" applyBorder="1" applyAlignment="1">
      <alignment horizontal="center" vertical="center"/>
    </xf>
    <xf numFmtId="14" fontId="17" fillId="7" borderId="42" xfId="5" applyNumberFormat="1" applyFont="1" applyFill="1" applyBorder="1" applyAlignment="1" applyProtection="1">
      <alignment horizontal="center" vertical="center"/>
      <protection locked="0"/>
    </xf>
    <xf numFmtId="0" fontId="17" fillId="6" borderId="42" xfId="5" applyFont="1" applyFill="1" applyBorder="1" applyAlignment="1">
      <alignment horizontal="center" vertical="center"/>
    </xf>
    <xf numFmtId="0" fontId="17" fillId="6" borderId="43" xfId="5" applyFont="1" applyFill="1" applyBorder="1" applyAlignment="1">
      <alignment horizontal="center" vertical="center"/>
    </xf>
    <xf numFmtId="44" fontId="7" fillId="0" borderId="24" xfId="1" applyFont="1" applyFill="1" applyBorder="1" applyAlignment="1">
      <alignment vertical="center"/>
    </xf>
    <xf numFmtId="0" fontId="15" fillId="5" borderId="41" xfId="5" applyFont="1" applyFill="1" applyBorder="1" applyAlignment="1">
      <alignment horizontal="centerContinuous" vertical="center"/>
    </xf>
    <xf numFmtId="0" fontId="5" fillId="5" borderId="42" xfId="0" applyFont="1" applyFill="1" applyBorder="1" applyAlignment="1">
      <alignment horizontal="centerContinuous" vertical="center"/>
    </xf>
    <xf numFmtId="0" fontId="5" fillId="5" borderId="43" xfId="0" applyFont="1" applyFill="1" applyBorder="1" applyAlignment="1">
      <alignment horizontal="centerContinuous" vertical="center"/>
    </xf>
    <xf numFmtId="0" fontId="5" fillId="5" borderId="44" xfId="0" applyFont="1" applyFill="1" applyBorder="1" applyAlignment="1">
      <alignment horizontal="centerContinuous" vertical="center"/>
    </xf>
    <xf numFmtId="0" fontId="17" fillId="0" borderId="45" xfId="5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4" borderId="46" xfId="0" applyFont="1" applyFill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168" fontId="5" fillId="0" borderId="31" xfId="0" applyNumberFormat="1" applyFont="1" applyBorder="1" applyAlignment="1">
      <alignment horizontal="right" vertical="center"/>
    </xf>
    <xf numFmtId="44" fontId="4" fillId="0" borderId="47" xfId="1" applyFont="1" applyFill="1" applyBorder="1" applyAlignment="1">
      <alignment vertical="center"/>
    </xf>
    <xf numFmtId="44" fontId="4" fillId="0" borderId="48" xfId="1" applyFont="1" applyFill="1" applyBorder="1" applyAlignment="1">
      <alignment vertical="center"/>
    </xf>
    <xf numFmtId="44" fontId="5" fillId="4" borderId="22" xfId="1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10" fontId="14" fillId="0" borderId="24" xfId="5" applyNumberFormat="1" applyBorder="1"/>
    <xf numFmtId="0" fontId="4" fillId="0" borderId="0" xfId="0" applyFont="1" applyAlignment="1">
      <alignment vertical="center"/>
    </xf>
    <xf numFmtId="0" fontId="5" fillId="0" borderId="49" xfId="0" applyFont="1" applyBorder="1" applyAlignment="1">
      <alignment vertical="center"/>
    </xf>
    <xf numFmtId="2" fontId="5" fillId="0" borderId="47" xfId="0" applyNumberFormat="1" applyFont="1" applyBorder="1" applyAlignment="1">
      <alignment vertical="center"/>
    </xf>
    <xf numFmtId="168" fontId="5" fillId="0" borderId="47" xfId="0" applyNumberFormat="1" applyFont="1" applyBorder="1" applyAlignment="1">
      <alignment horizontal="right" vertical="center"/>
    </xf>
    <xf numFmtId="44" fontId="5" fillId="0" borderId="47" xfId="1" applyFont="1" applyBorder="1" applyAlignment="1">
      <alignment vertical="center"/>
    </xf>
    <xf numFmtId="44" fontId="5" fillId="0" borderId="48" xfId="1" applyFont="1" applyBorder="1" applyAlignment="1">
      <alignment vertical="center"/>
    </xf>
    <xf numFmtId="44" fontId="5" fillId="4" borderId="50" xfId="1" applyFont="1" applyFill="1" applyBorder="1" applyAlignment="1">
      <alignment vertical="center"/>
    </xf>
    <xf numFmtId="10" fontId="5" fillId="0" borderId="24" xfId="0" applyNumberFormat="1" applyFont="1" applyBorder="1" applyAlignment="1">
      <alignment vertical="center"/>
    </xf>
    <xf numFmtId="2" fontId="18" fillId="0" borderId="47" xfId="0" applyNumberFormat="1" applyFont="1" applyBorder="1" applyAlignment="1">
      <alignment vertical="center"/>
    </xf>
    <xf numFmtId="168" fontId="18" fillId="0" borderId="47" xfId="0" applyNumberFormat="1" applyFont="1" applyBorder="1" applyAlignment="1">
      <alignment horizontal="right" vertical="center"/>
    </xf>
    <xf numFmtId="44" fontId="18" fillId="0" borderId="47" xfId="1" applyFont="1" applyFill="1" applyBorder="1" applyAlignment="1">
      <alignment vertical="center"/>
    </xf>
    <xf numFmtId="44" fontId="18" fillId="0" borderId="48" xfId="1" applyFont="1" applyFill="1" applyBorder="1" applyAlignment="1">
      <alignment vertical="center"/>
    </xf>
    <xf numFmtId="44" fontId="5" fillId="0" borderId="47" xfId="1" applyFont="1" applyFill="1" applyBorder="1" applyAlignment="1">
      <alignment vertical="center"/>
    </xf>
    <xf numFmtId="44" fontId="5" fillId="0" borderId="48" xfId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44" fontId="5" fillId="0" borderId="32" xfId="1" applyFont="1" applyFill="1" applyBorder="1" applyAlignment="1">
      <alignment vertical="center"/>
    </xf>
    <xf numFmtId="44" fontId="5" fillId="0" borderId="35" xfId="1" applyFont="1" applyFill="1" applyBorder="1" applyAlignment="1">
      <alignment vertical="center"/>
    </xf>
    <xf numFmtId="44" fontId="5" fillId="4" borderId="24" xfId="0" applyNumberFormat="1" applyFont="1" applyFill="1" applyBorder="1" applyAlignment="1">
      <alignment vertical="center"/>
    </xf>
    <xf numFmtId="10" fontId="5" fillId="0" borderId="26" xfId="0" applyNumberFormat="1" applyFont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44" fontId="18" fillId="0" borderId="32" xfId="0" applyNumberFormat="1" applyFont="1" applyBorder="1" applyAlignment="1">
      <alignment vertical="center"/>
    </xf>
    <xf numFmtId="9" fontId="18" fillId="0" borderId="32" xfId="0" applyNumberFormat="1" applyFont="1" applyBorder="1" applyAlignment="1">
      <alignment vertical="center"/>
    </xf>
    <xf numFmtId="44" fontId="18" fillId="0" borderId="32" xfId="1" applyFont="1" applyFill="1" applyBorder="1" applyAlignment="1">
      <alignment vertical="center"/>
    </xf>
    <xf numFmtId="44" fontId="18" fillId="0" borderId="35" xfId="1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69" fontId="5" fillId="4" borderId="24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4" fontId="18" fillId="0" borderId="3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1" xfId="0" applyFont="1" applyBorder="1" applyAlignment="1">
      <alignment vertical="center"/>
    </xf>
    <xf numFmtId="44" fontId="5" fillId="0" borderId="52" xfId="1" applyFont="1" applyFill="1" applyBorder="1" applyAlignment="1">
      <alignment vertical="center"/>
    </xf>
    <xf numFmtId="44" fontId="5" fillId="0" borderId="53" xfId="1" applyFont="1" applyFill="1" applyBorder="1" applyAlignment="1">
      <alignment vertical="center"/>
    </xf>
    <xf numFmtId="169" fontId="5" fillId="4" borderId="54" xfId="0" applyNumberFormat="1" applyFont="1" applyFill="1" applyBorder="1" applyAlignment="1">
      <alignment vertical="center"/>
    </xf>
    <xf numFmtId="44" fontId="4" fillId="0" borderId="9" xfId="1" applyFont="1" applyFill="1" applyBorder="1" applyAlignment="1">
      <alignment horizontal="right" vertical="center" wrapText="1"/>
    </xf>
    <xf numFmtId="9" fontId="7" fillId="0" borderId="51" xfId="0" applyNumberFormat="1" applyFont="1" applyBorder="1" applyAlignment="1">
      <alignment vertical="center"/>
    </xf>
    <xf numFmtId="44" fontId="7" fillId="0" borderId="52" xfId="1" applyFont="1" applyFill="1" applyBorder="1" applyAlignment="1">
      <alignment vertical="center"/>
    </xf>
    <xf numFmtId="44" fontId="7" fillId="0" borderId="53" xfId="1" applyFont="1" applyFill="1" applyBorder="1" applyAlignment="1">
      <alignment vertical="center"/>
    </xf>
    <xf numFmtId="44" fontId="5" fillId="4" borderId="39" xfId="1" applyFont="1" applyFill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4" fillId="0" borderId="5" xfId="1" applyFont="1" applyFill="1" applyBorder="1" applyAlignment="1">
      <alignment horizontal="right" vertical="center" wrapText="1"/>
    </xf>
    <xf numFmtId="9" fontId="7" fillId="0" borderId="5" xfId="0" applyNumberFormat="1" applyFont="1" applyBorder="1" applyAlignment="1">
      <alignment vertical="center"/>
    </xf>
    <xf numFmtId="44" fontId="7" fillId="0" borderId="6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44" fontId="5" fillId="4" borderId="46" xfId="1" applyFont="1" applyFill="1" applyBorder="1" applyAlignment="1">
      <alignment vertical="center"/>
    </xf>
    <xf numFmtId="9" fontId="7" fillId="0" borderId="5" xfId="0" quotePrefix="1" applyNumberFormat="1" applyFont="1" applyBorder="1" applyAlignment="1">
      <alignment horizontal="center" vertical="center"/>
    </xf>
    <xf numFmtId="44" fontId="7" fillId="0" borderId="51" xfId="1" applyFont="1" applyBorder="1" applyAlignment="1">
      <alignment vertical="center"/>
    </xf>
    <xf numFmtId="10" fontId="7" fillId="0" borderId="5" xfId="4" applyNumberFormat="1" applyFont="1" applyFill="1" applyBorder="1" applyAlignment="1">
      <alignment vertical="center"/>
    </xf>
    <xf numFmtId="44" fontId="7" fillId="0" borderId="11" xfId="1" applyFont="1" applyFill="1" applyBorder="1" applyAlignment="1">
      <alignment vertical="center"/>
    </xf>
    <xf numFmtId="0" fontId="20" fillId="2" borderId="12" xfId="0" applyFont="1" applyFill="1" applyBorder="1" applyAlignment="1">
      <alignment horizontal="left" vertical="center" wrapText="1" readingOrder="1"/>
    </xf>
    <xf numFmtId="0" fontId="5" fillId="0" borderId="13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44" fontId="5" fillId="0" borderId="56" xfId="1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4" fillId="2" borderId="2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left" vertical="center" wrapText="1" readingOrder="1"/>
    </xf>
    <xf numFmtId="0" fontId="21" fillId="2" borderId="10" xfId="0" applyFont="1" applyFill="1" applyBorder="1" applyAlignment="1">
      <alignment horizontal="left" vertical="center" wrapText="1" readingOrder="1"/>
    </xf>
    <xf numFmtId="0" fontId="21" fillId="2" borderId="30" xfId="0" applyFont="1" applyFill="1" applyBorder="1" applyAlignment="1">
      <alignment horizontal="left" vertical="center" wrapText="1" readingOrder="1"/>
    </xf>
    <xf numFmtId="44" fontId="21" fillId="2" borderId="58" xfId="0" applyNumberFormat="1" applyFont="1" applyFill="1" applyBorder="1" applyAlignment="1">
      <alignment horizontal="left" vertical="center" wrapText="1" readingOrder="1"/>
    </xf>
    <xf numFmtId="0" fontId="20" fillId="5" borderId="8" xfId="0" applyFont="1" applyFill="1" applyBorder="1" applyAlignment="1">
      <alignment horizontal="left" vertical="center" wrapText="1" readingOrder="1"/>
    </xf>
    <xf numFmtId="0" fontId="20" fillId="5" borderId="10" xfId="0" applyFont="1" applyFill="1" applyBorder="1" applyAlignment="1">
      <alignment horizontal="center" vertical="center" wrapText="1" readingOrder="1"/>
    </xf>
    <xf numFmtId="0" fontId="20" fillId="5" borderId="30" xfId="0" applyFont="1" applyFill="1" applyBorder="1" applyAlignment="1">
      <alignment horizontal="center" vertical="center" wrapText="1" readingOrder="1"/>
    </xf>
    <xf numFmtId="0" fontId="20" fillId="5" borderId="59" xfId="0" applyFont="1" applyFill="1" applyBorder="1" applyAlignment="1">
      <alignment horizontal="center" vertical="center" wrapText="1" readingOrder="1"/>
    </xf>
    <xf numFmtId="0" fontId="20" fillId="8" borderId="4" xfId="0" applyFont="1" applyFill="1" applyBorder="1" applyAlignment="1">
      <alignment horizontal="left" vertical="center" wrapText="1" readingOrder="1"/>
    </xf>
    <xf numFmtId="0" fontId="4" fillId="8" borderId="5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 readingOrder="1"/>
    </xf>
    <xf numFmtId="0" fontId="20" fillId="8" borderId="28" xfId="0" applyFont="1" applyFill="1" applyBorder="1" applyAlignment="1">
      <alignment horizontal="center" vertical="center" wrapText="1" readingOrder="1"/>
    </xf>
    <xf numFmtId="0" fontId="20" fillId="8" borderId="59" xfId="0" applyFont="1" applyFill="1" applyBorder="1" applyAlignment="1">
      <alignment horizontal="center" vertical="center" wrapText="1" readingOrder="1"/>
    </xf>
    <xf numFmtId="0" fontId="21" fillId="8" borderId="4" xfId="0" applyFont="1" applyFill="1" applyBorder="1" applyAlignment="1">
      <alignment horizontal="left" vertical="center" wrapText="1" readingOrder="1"/>
    </xf>
    <xf numFmtId="44" fontId="4" fillId="8" borderId="5" xfId="1" applyFont="1" applyFill="1" applyBorder="1" applyAlignment="1">
      <alignment horizontal="right" vertical="center" wrapText="1"/>
    </xf>
    <xf numFmtId="0" fontId="4" fillId="8" borderId="5" xfId="0" applyFont="1" applyFill="1" applyBorder="1" applyAlignment="1">
      <alignment vertical="center" wrapText="1"/>
    </xf>
    <xf numFmtId="44" fontId="4" fillId="8" borderId="5" xfId="1" applyFont="1" applyFill="1" applyBorder="1" applyAlignment="1">
      <alignment vertical="center" wrapText="1"/>
    </xf>
    <xf numFmtId="9" fontId="4" fillId="8" borderId="28" xfId="1" applyNumberFormat="1" applyFont="1" applyFill="1" applyBorder="1" applyAlignment="1">
      <alignment vertical="center" wrapText="1"/>
    </xf>
    <xf numFmtId="44" fontId="4" fillId="8" borderId="59" xfId="1" applyFont="1" applyFill="1" applyBorder="1" applyAlignment="1">
      <alignment horizontal="right" vertical="center" wrapText="1"/>
    </xf>
    <xf numFmtId="10" fontId="5" fillId="0" borderId="0" xfId="2" applyNumberFormat="1" applyFont="1" applyAlignment="1">
      <alignment vertical="center"/>
    </xf>
    <xf numFmtId="0" fontId="5" fillId="8" borderId="0" xfId="0" applyFont="1" applyFill="1" applyAlignment="1">
      <alignment vertical="center"/>
    </xf>
    <xf numFmtId="10" fontId="5" fillId="8" borderId="0" xfId="0" applyNumberFormat="1" applyFont="1" applyFill="1" applyAlignment="1">
      <alignment vertical="center"/>
    </xf>
    <xf numFmtId="44" fontId="21" fillId="8" borderId="5" xfId="1" applyFont="1" applyFill="1" applyBorder="1" applyAlignment="1">
      <alignment horizontal="right" vertical="center" wrapText="1" readingOrder="1"/>
    </xf>
    <xf numFmtId="10" fontId="21" fillId="8" borderId="5" xfId="0" applyNumberFormat="1" applyFont="1" applyFill="1" applyBorder="1" applyAlignment="1">
      <alignment horizontal="center" vertical="center" wrapText="1" readingOrder="1"/>
    </xf>
    <xf numFmtId="10" fontId="21" fillId="8" borderId="28" xfId="1" applyNumberFormat="1" applyFont="1" applyFill="1" applyBorder="1" applyAlignment="1">
      <alignment horizontal="right" vertical="center" wrapText="1" readingOrder="1"/>
    </xf>
    <xf numFmtId="44" fontId="21" fillId="8" borderId="28" xfId="1" applyFont="1" applyFill="1" applyBorder="1" applyAlignment="1">
      <alignment horizontal="right" vertical="center" wrapText="1" readingOrder="1"/>
    </xf>
    <xf numFmtId="10" fontId="4" fillId="8" borderId="28" xfId="1" applyNumberFormat="1" applyFont="1" applyFill="1" applyBorder="1" applyAlignment="1">
      <alignment horizontal="right" vertical="center" wrapText="1"/>
    </xf>
    <xf numFmtId="0" fontId="21" fillId="8" borderId="5" xfId="0" applyFont="1" applyFill="1" applyBorder="1" applyAlignment="1">
      <alignment horizontal="center" vertical="center" wrapText="1" readingOrder="1"/>
    </xf>
    <xf numFmtId="166" fontId="21" fillId="8" borderId="5" xfId="0" applyNumberFormat="1" applyFont="1" applyFill="1" applyBorder="1" applyAlignment="1">
      <alignment horizontal="center" vertical="center" wrapText="1" readingOrder="1"/>
    </xf>
    <xf numFmtId="166" fontId="4" fillId="8" borderId="28" xfId="1" applyNumberFormat="1" applyFont="1" applyFill="1" applyBorder="1" applyAlignment="1">
      <alignment horizontal="right" vertical="center" wrapText="1"/>
    </xf>
    <xf numFmtId="44" fontId="4" fillId="8" borderId="28" xfId="1" applyFont="1" applyFill="1" applyBorder="1" applyAlignment="1">
      <alignment horizontal="right" vertical="center" wrapText="1"/>
    </xf>
    <xf numFmtId="8" fontId="4" fillId="8" borderId="59" xfId="1" applyNumberFormat="1" applyFont="1" applyFill="1" applyBorder="1" applyAlignment="1">
      <alignment horizontal="right" vertical="center" wrapText="1"/>
    </xf>
    <xf numFmtId="8" fontId="5" fillId="0" borderId="0" xfId="0" applyNumberFormat="1" applyFont="1" applyAlignment="1">
      <alignment vertical="center"/>
    </xf>
    <xf numFmtId="0" fontId="1" fillId="8" borderId="4" xfId="0" applyFont="1" applyFill="1" applyBorder="1" applyAlignment="1">
      <alignment horizontal="left" vertical="center" wrapText="1" readingOrder="1"/>
    </xf>
    <xf numFmtId="0" fontId="20" fillId="2" borderId="4" xfId="0" applyFont="1" applyFill="1" applyBorder="1" applyAlignment="1">
      <alignment horizontal="left" vertical="center" wrapText="1" readingOrder="1"/>
    </xf>
    <xf numFmtId="44" fontId="4" fillId="2" borderId="5" xfId="1" applyFont="1" applyFill="1" applyBorder="1" applyAlignment="1">
      <alignment horizontal="right" vertical="center" wrapText="1"/>
    </xf>
    <xf numFmtId="10" fontId="21" fillId="2" borderId="5" xfId="0" applyNumberFormat="1" applyFont="1" applyFill="1" applyBorder="1" applyAlignment="1">
      <alignment horizontal="center" vertical="center" wrapText="1" readingOrder="1"/>
    </xf>
    <xf numFmtId="44" fontId="4" fillId="2" borderId="59" xfId="1" applyFont="1" applyFill="1" applyBorder="1" applyAlignment="1">
      <alignment horizontal="right" vertical="center" wrapText="1"/>
    </xf>
    <xf numFmtId="44" fontId="21" fillId="2" borderId="5" xfId="1" applyFont="1" applyFill="1" applyBorder="1" applyAlignment="1">
      <alignment horizontal="right" vertical="center" wrapText="1" readingOrder="1"/>
    </xf>
    <xf numFmtId="44" fontId="21" fillId="2" borderId="28" xfId="1" applyFont="1" applyFill="1" applyBorder="1" applyAlignment="1">
      <alignment horizontal="right" vertical="center" wrapText="1" readingOrder="1"/>
    </xf>
    <xf numFmtId="0" fontId="12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8" fontId="5" fillId="0" borderId="59" xfId="0" applyNumberFormat="1" applyFont="1" applyBorder="1" applyAlignment="1">
      <alignment vertical="center"/>
    </xf>
    <xf numFmtId="0" fontId="20" fillId="2" borderId="5" xfId="0" applyFont="1" applyFill="1" applyBorder="1" applyAlignment="1">
      <alignment horizontal="center" vertical="center" wrapText="1" readingOrder="1"/>
    </xf>
    <xf numFmtId="44" fontId="20" fillId="2" borderId="5" xfId="1" applyFont="1" applyFill="1" applyBorder="1" applyAlignment="1">
      <alignment horizontal="right" vertical="center" wrapText="1" readingOrder="1"/>
    </xf>
    <xf numFmtId="44" fontId="20" fillId="2" borderId="29" xfId="1" applyFont="1" applyFill="1" applyBorder="1" applyAlignment="1">
      <alignment horizontal="right" vertical="center" wrapText="1" readingOrder="1"/>
    </xf>
    <xf numFmtId="44" fontId="20" fillId="2" borderId="60" xfId="1" applyFont="1" applyFill="1" applyBorder="1" applyAlignment="1">
      <alignment horizontal="right" vertical="center" wrapText="1" readingOrder="1"/>
    </xf>
    <xf numFmtId="0" fontId="21" fillId="2" borderId="4" xfId="0" applyFont="1" applyFill="1" applyBorder="1" applyAlignment="1">
      <alignment horizontal="left" vertical="center" wrapText="1" readingOrder="1"/>
    </xf>
    <xf numFmtId="43" fontId="21" fillId="2" borderId="5" xfId="4" applyFont="1" applyFill="1" applyBorder="1" applyAlignment="1">
      <alignment horizontal="right" vertical="center" wrapText="1" readingOrder="1"/>
    </xf>
    <xf numFmtId="44" fontId="4" fillId="2" borderId="61" xfId="1" applyFont="1" applyFill="1" applyBorder="1" applyAlignment="1">
      <alignment horizontal="right" vertical="center" wrapText="1"/>
    </xf>
    <xf numFmtId="0" fontId="22" fillId="0" borderId="4" xfId="0" applyFont="1" applyBorder="1" applyAlignment="1">
      <alignment horizontal="left" vertical="center" wrapText="1" readingOrder="1"/>
    </xf>
    <xf numFmtId="44" fontId="21" fillId="0" borderId="5" xfId="1" applyFont="1" applyFill="1" applyBorder="1" applyAlignment="1">
      <alignment horizontal="right" vertical="center" wrapText="1" readingOrder="1"/>
    </xf>
    <xf numFmtId="0" fontId="20" fillId="0" borderId="5" xfId="0" applyFont="1" applyBorder="1" applyAlignment="1">
      <alignment horizontal="center" vertical="center" wrapText="1" readingOrder="1"/>
    </xf>
    <xf numFmtId="44" fontId="20" fillId="0" borderId="5" xfId="1" applyFont="1" applyFill="1" applyBorder="1" applyAlignment="1">
      <alignment horizontal="right" vertical="center" wrapText="1" readingOrder="1"/>
    </xf>
    <xf numFmtId="44" fontId="20" fillId="0" borderId="0" xfId="1" applyFont="1" applyFill="1" applyBorder="1" applyAlignment="1">
      <alignment horizontal="right" vertical="center" wrapText="1" readingOrder="1"/>
    </xf>
    <xf numFmtId="44" fontId="23" fillId="0" borderId="62" xfId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center" wrapText="1" readingOrder="1"/>
    </xf>
    <xf numFmtId="44" fontId="20" fillId="0" borderId="5" xfId="1" applyFont="1" applyFill="1" applyBorder="1" applyAlignment="1">
      <alignment horizontal="center" vertical="center" wrapText="1" readingOrder="1"/>
    </xf>
    <xf numFmtId="44" fontId="20" fillId="0" borderId="28" xfId="1" applyFont="1" applyFill="1" applyBorder="1" applyAlignment="1">
      <alignment horizontal="center" vertical="center" wrapText="1" readingOrder="1"/>
    </xf>
    <xf numFmtId="0" fontId="20" fillId="0" borderId="5" xfId="0" applyFont="1" applyBorder="1" applyAlignment="1">
      <alignment horizontal="center" vertical="center" readingOrder="1"/>
    </xf>
    <xf numFmtId="44" fontId="20" fillId="0" borderId="59" xfId="1" applyFont="1" applyFill="1" applyBorder="1" applyAlignment="1">
      <alignment horizontal="center" vertical="center" wrapText="1" readingOrder="1"/>
    </xf>
    <xf numFmtId="0" fontId="21" fillId="0" borderId="4" xfId="0" applyFont="1" applyBorder="1" applyAlignment="1">
      <alignment horizontal="left" vertical="center" wrapText="1" readingOrder="1"/>
    </xf>
    <xf numFmtId="0" fontId="21" fillId="0" borderId="5" xfId="0" applyFont="1" applyBorder="1" applyAlignment="1">
      <alignment horizontal="center" vertical="center" wrapText="1" readingOrder="1"/>
    </xf>
    <xf numFmtId="44" fontId="20" fillId="0" borderId="5" xfId="0" applyNumberFormat="1" applyFont="1" applyBorder="1" applyAlignment="1">
      <alignment horizontal="center" vertical="center" wrapText="1" readingOrder="1"/>
    </xf>
    <xf numFmtId="0" fontId="20" fillId="0" borderId="28" xfId="0" applyFont="1" applyBorder="1" applyAlignment="1">
      <alignment horizontal="center" vertical="center" wrapText="1" readingOrder="1"/>
    </xf>
    <xf numFmtId="44" fontId="4" fillId="0" borderId="59" xfId="0" applyNumberFormat="1" applyFont="1" applyBorder="1" applyAlignment="1">
      <alignment horizontal="center" vertical="center" wrapText="1"/>
    </xf>
    <xf numFmtId="44" fontId="21" fillId="0" borderId="5" xfId="0" applyNumberFormat="1" applyFont="1" applyBorder="1" applyAlignment="1">
      <alignment horizontal="center" vertical="center" wrapText="1" readingOrder="1"/>
    </xf>
    <xf numFmtId="10" fontId="20" fillId="0" borderId="5" xfId="0" applyNumberFormat="1" applyFont="1" applyBorder="1" applyAlignment="1">
      <alignment horizontal="center" vertical="center" wrapText="1" readingOrder="1"/>
    </xf>
    <xf numFmtId="0" fontId="20" fillId="0" borderId="59" xfId="0" applyFont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center" vertical="center" wrapText="1" readingOrder="1"/>
    </xf>
    <xf numFmtId="0" fontId="24" fillId="0" borderId="12" xfId="5" applyFont="1" applyBorder="1" applyAlignment="1">
      <alignment horizontal="center" vertical="center"/>
    </xf>
    <xf numFmtId="0" fontId="25" fillId="0" borderId="13" xfId="5" applyFont="1" applyBorder="1" applyAlignment="1">
      <alignment horizontal="center" vertical="center"/>
    </xf>
    <xf numFmtId="0" fontId="25" fillId="0" borderId="55" xfId="5" applyFont="1" applyBorder="1" applyAlignment="1">
      <alignment horizontal="center" vertical="center"/>
    </xf>
    <xf numFmtId="44" fontId="23" fillId="2" borderId="61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164" fontId="9" fillId="2" borderId="31" xfId="2" applyNumberFormat="1" applyFont="1" applyFill="1" applyBorder="1" applyAlignment="1">
      <alignment horizontal="right" vertical="center"/>
    </xf>
    <xf numFmtId="8" fontId="10" fillId="2" borderId="22" xfId="0" applyNumberFormat="1" applyFont="1" applyFill="1" applyBorder="1" applyAlignment="1">
      <alignment horizontal="right" vertical="center"/>
    </xf>
    <xf numFmtId="0" fontId="9" fillId="2" borderId="23" xfId="0" applyFont="1" applyFill="1" applyBorder="1" applyAlignment="1">
      <alignment vertical="center" wrapText="1"/>
    </xf>
    <xf numFmtId="164" fontId="9" fillId="2" borderId="32" xfId="2" applyNumberFormat="1" applyFont="1" applyFill="1" applyBorder="1" applyAlignment="1">
      <alignment horizontal="right" vertical="center"/>
    </xf>
    <xf numFmtId="44" fontId="10" fillId="2" borderId="24" xfId="1" applyFont="1" applyFill="1" applyBorder="1" applyAlignment="1">
      <alignment horizontal="right" vertical="center"/>
    </xf>
    <xf numFmtId="169" fontId="5" fillId="0" borderId="32" xfId="0" applyNumberFormat="1" applyFont="1" applyBorder="1" applyAlignment="1">
      <alignment vertical="center"/>
    </xf>
    <xf numFmtId="10" fontId="5" fillId="0" borderId="32" xfId="0" applyNumberFormat="1" applyFont="1" applyBorder="1" applyAlignment="1">
      <alignment vertical="center"/>
    </xf>
    <xf numFmtId="169" fontId="5" fillId="0" borderId="24" xfId="0" applyNumberFormat="1" applyFont="1" applyBorder="1" applyAlignment="1">
      <alignment vertical="center"/>
    </xf>
    <xf numFmtId="169" fontId="5" fillId="0" borderId="33" xfId="0" applyNumberFormat="1" applyFont="1" applyBorder="1" applyAlignment="1">
      <alignment vertical="center"/>
    </xf>
    <xf numFmtId="10" fontId="5" fillId="0" borderId="33" xfId="0" applyNumberFormat="1" applyFont="1" applyBorder="1" applyAlignment="1">
      <alignment vertical="center"/>
    </xf>
    <xf numFmtId="169" fontId="5" fillId="0" borderId="26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44" fontId="22" fillId="3" borderId="44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10" fontId="5" fillId="0" borderId="2" xfId="0" applyNumberFormat="1" applyFont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0" fontId="5" fillId="0" borderId="5" xfId="0" applyNumberFormat="1" applyFont="1" applyBorder="1" applyAlignment="1">
      <alignment vertical="center"/>
    </xf>
    <xf numFmtId="44" fontId="5" fillId="0" borderId="6" xfId="0" applyNumberFormat="1" applyFont="1" applyBorder="1" applyAlignment="1">
      <alignment vertical="center"/>
    </xf>
    <xf numFmtId="169" fontId="21" fillId="2" borderId="5" xfId="0" applyNumberFormat="1" applyFont="1" applyFill="1" applyBorder="1" applyAlignment="1">
      <alignment horizontal="right" vertical="center" wrapText="1" readingOrder="1"/>
    </xf>
    <xf numFmtId="10" fontId="21" fillId="2" borderId="5" xfId="0" applyNumberFormat="1" applyFont="1" applyFill="1" applyBorder="1" applyAlignment="1">
      <alignment horizontal="right" vertical="center" wrapText="1" readingOrder="1"/>
    </xf>
    <xf numFmtId="8" fontId="21" fillId="2" borderId="5" xfId="0" applyNumberFormat="1" applyFont="1" applyFill="1" applyBorder="1" applyAlignment="1">
      <alignment horizontal="right" vertical="center" wrapText="1" readingOrder="1"/>
    </xf>
    <xf numFmtId="0" fontId="12" fillId="0" borderId="12" xfId="0" applyFont="1" applyBorder="1" applyAlignment="1">
      <alignment vertical="center"/>
    </xf>
    <xf numFmtId="44" fontId="5" fillId="0" borderId="13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44" fontId="22" fillId="3" borderId="14" xfId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8" fontId="7" fillId="0" borderId="3" xfId="1" applyNumberFormat="1" applyFont="1" applyBorder="1" applyAlignment="1">
      <alignment vertical="center"/>
    </xf>
    <xf numFmtId="43" fontId="7" fillId="0" borderId="5" xfId="0" applyNumberFormat="1" applyFont="1" applyBorder="1" applyAlignment="1">
      <alignment vertical="center"/>
    </xf>
    <xf numFmtId="8" fontId="5" fillId="0" borderId="5" xfId="0" applyNumberFormat="1" applyFont="1" applyBorder="1" applyAlignment="1">
      <alignment vertical="center"/>
    </xf>
    <xf numFmtId="44" fontId="7" fillId="0" borderId="6" xfId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4" fontId="2" fillId="3" borderId="14" xfId="1" applyFont="1" applyFill="1" applyBorder="1" applyAlignment="1">
      <alignment vertical="center"/>
    </xf>
    <xf numFmtId="0" fontId="20" fillId="3" borderId="4" xfId="0" applyFont="1" applyFill="1" applyBorder="1" applyAlignment="1">
      <alignment horizontal="left" vertical="center" wrapText="1" readingOrder="1"/>
    </xf>
    <xf numFmtId="0" fontId="27" fillId="0" borderId="21" xfId="0" applyFont="1" applyBorder="1" applyAlignment="1">
      <alignment horizontal="justify" vertical="center"/>
    </xf>
    <xf numFmtId="0" fontId="27" fillId="0" borderId="23" xfId="0" applyFont="1" applyBorder="1" applyAlignment="1">
      <alignment vertical="center"/>
    </xf>
    <xf numFmtId="0" fontId="20" fillId="3" borderId="1" xfId="0" applyFont="1" applyFill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vertical="center"/>
    </xf>
    <xf numFmtId="0" fontId="28" fillId="2" borderId="6" xfId="0" applyFont="1" applyFill="1" applyBorder="1" applyAlignment="1">
      <alignment horizontal="right" vertical="center" wrapText="1" readingOrder="1"/>
    </xf>
    <xf numFmtId="44" fontId="28" fillId="2" borderId="6" xfId="0" applyNumberFormat="1" applyFont="1" applyFill="1" applyBorder="1" applyAlignment="1">
      <alignment horizontal="right" vertical="center" wrapText="1" readingOrder="1"/>
    </xf>
    <xf numFmtId="0" fontId="29" fillId="2" borderId="12" xfId="0" applyFont="1" applyFill="1" applyBorder="1" applyAlignment="1">
      <alignment horizontal="left" vertical="center" wrapText="1" readingOrder="1"/>
    </xf>
    <xf numFmtId="0" fontId="27" fillId="0" borderId="25" xfId="0" applyFont="1" applyBorder="1" applyAlignment="1">
      <alignment vertical="center"/>
    </xf>
    <xf numFmtId="166" fontId="5" fillId="0" borderId="5" xfId="0" applyNumberFormat="1" applyFont="1" applyBorder="1" applyAlignment="1">
      <alignment vertical="center"/>
    </xf>
    <xf numFmtId="44" fontId="28" fillId="2" borderId="6" xfId="1" applyFont="1" applyFill="1" applyBorder="1" applyAlignment="1">
      <alignment horizontal="right" vertical="center" wrapText="1" readingOrder="1"/>
    </xf>
    <xf numFmtId="44" fontId="28" fillId="2" borderId="14" xfId="1" applyFont="1" applyFill="1" applyBorder="1" applyAlignment="1">
      <alignment horizontal="right" vertical="center" wrapText="1" readingOrder="1"/>
    </xf>
    <xf numFmtId="0" fontId="13" fillId="0" borderId="41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7" fontId="13" fillId="0" borderId="23" xfId="0" applyNumberFormat="1" applyFont="1" applyBorder="1" applyAlignment="1">
      <alignment horizontal="left" vertical="center"/>
    </xf>
    <xf numFmtId="44" fontId="0" fillId="0" borderId="32" xfId="1" applyFont="1" applyBorder="1" applyAlignment="1">
      <alignment vertical="center"/>
    </xf>
    <xf numFmtId="44" fontId="0" fillId="0" borderId="32" xfId="0" applyNumberFormat="1" applyBorder="1" applyAlignment="1">
      <alignment vertical="center"/>
    </xf>
    <xf numFmtId="0" fontId="0" fillId="8" borderId="32" xfId="0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8" fontId="13" fillId="3" borderId="32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4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44" fontId="9" fillId="0" borderId="0" xfId="1" applyFont="1" applyBorder="1" applyAlignment="1">
      <alignment vertical="center"/>
    </xf>
    <xf numFmtId="0" fontId="20" fillId="3" borderId="7" xfId="0" applyFont="1" applyFill="1" applyBorder="1" applyAlignment="1">
      <alignment horizontal="left" vertical="center" wrapText="1" readingOrder="1"/>
    </xf>
    <xf numFmtId="44" fontId="4" fillId="0" borderId="31" xfId="1" applyFont="1" applyFill="1" applyBorder="1" applyAlignment="1">
      <alignment horizontal="right" vertical="center"/>
    </xf>
    <xf numFmtId="8" fontId="5" fillId="0" borderId="22" xfId="0" applyNumberFormat="1" applyFont="1" applyBorder="1" applyAlignment="1">
      <alignment vertical="center"/>
    </xf>
    <xf numFmtId="44" fontId="5" fillId="0" borderId="32" xfId="1" applyFont="1" applyBorder="1" applyAlignment="1">
      <alignment vertical="center"/>
    </xf>
    <xf numFmtId="9" fontId="5" fillId="0" borderId="32" xfId="0" applyNumberFormat="1" applyFont="1" applyBorder="1" applyAlignment="1">
      <alignment vertical="center"/>
    </xf>
    <xf numFmtId="44" fontId="5" fillId="0" borderId="24" xfId="0" applyNumberFormat="1" applyFont="1" applyBorder="1" applyAlignment="1">
      <alignment vertical="center"/>
    </xf>
    <xf numFmtId="44" fontId="5" fillId="0" borderId="33" xfId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8" fontId="5" fillId="0" borderId="26" xfId="0" applyNumberFormat="1" applyFont="1" applyBorder="1" applyAlignment="1">
      <alignment vertical="center"/>
    </xf>
    <xf numFmtId="44" fontId="4" fillId="0" borderId="59" xfId="1" applyFont="1" applyFill="1" applyBorder="1" applyAlignment="1">
      <alignment horizontal="right" vertical="center" wrapText="1"/>
    </xf>
    <xf numFmtId="10" fontId="12" fillId="0" borderId="0" xfId="2" applyNumberFormat="1" applyFont="1" applyAlignment="1">
      <alignment vertical="center"/>
    </xf>
    <xf numFmtId="0" fontId="22" fillId="3" borderId="19" xfId="0" applyFont="1" applyFill="1" applyBorder="1" applyAlignment="1">
      <alignment horizontal="left" vertical="center" wrapText="1" readingOrder="1"/>
    </xf>
    <xf numFmtId="0" fontId="22" fillId="3" borderId="20" xfId="0" applyFont="1" applyFill="1" applyBorder="1" applyAlignment="1">
      <alignment horizontal="left" vertical="center" wrapText="1" readingOrder="1"/>
    </xf>
    <xf numFmtId="0" fontId="22" fillId="3" borderId="15" xfId="0" applyFont="1" applyFill="1" applyBorder="1" applyAlignment="1">
      <alignment horizontal="left" vertical="center" wrapText="1" readingOrder="1"/>
    </xf>
    <xf numFmtId="0" fontId="3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0" fillId="3" borderId="64" xfId="0" applyFont="1" applyFill="1" applyBorder="1" applyAlignment="1">
      <alignment horizontal="left" vertical="center" wrapText="1" readingOrder="1"/>
    </xf>
    <xf numFmtId="0" fontId="0" fillId="0" borderId="65" xfId="0" applyBorder="1" applyAlignment="1">
      <alignment horizontal="left" vertical="center" wrapText="1" readingOrder="1"/>
    </xf>
    <xf numFmtId="0" fontId="0" fillId="0" borderId="66" xfId="0" applyBorder="1" applyAlignment="1">
      <alignment horizontal="left" vertical="center" wrapText="1" readingOrder="1"/>
    </xf>
    <xf numFmtId="14" fontId="17" fillId="7" borderId="42" xfId="5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vertical="center"/>
    </xf>
    <xf numFmtId="0" fontId="26" fillId="3" borderId="63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44" fontId="9" fillId="2" borderId="31" xfId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12" fillId="3" borderId="27" xfId="0" applyFont="1" applyFill="1" applyBorder="1" applyAlignment="1">
      <alignment vertical="center"/>
    </xf>
    <xf numFmtId="44" fontId="23" fillId="3" borderId="5" xfId="1" applyFont="1" applyFill="1" applyBorder="1" applyAlignment="1">
      <alignment horizontal="right" vertical="center" wrapText="1"/>
    </xf>
    <xf numFmtId="9" fontId="12" fillId="3" borderId="27" xfId="0" applyNumberFormat="1" applyFont="1" applyFill="1" applyBorder="1" applyAlignment="1">
      <alignment vertical="center"/>
    </xf>
    <xf numFmtId="0" fontId="21" fillId="3" borderId="4" xfId="0" applyFont="1" applyFill="1" applyBorder="1" applyAlignment="1">
      <alignment horizontal="left" vertical="center" wrapText="1" readingOrder="1"/>
    </xf>
    <xf numFmtId="44" fontId="21" fillId="3" borderId="5" xfId="1" applyFont="1" applyFill="1" applyBorder="1" applyAlignment="1">
      <alignment horizontal="right" vertical="center" wrapText="1" readingOrder="1"/>
    </xf>
    <xf numFmtId="0" fontId="20" fillId="3" borderId="5" xfId="0" applyFont="1" applyFill="1" applyBorder="1" applyAlignment="1">
      <alignment horizontal="center" vertical="center" wrapText="1" readingOrder="1"/>
    </xf>
    <xf numFmtId="44" fontId="20" fillId="3" borderId="5" xfId="1" applyFont="1" applyFill="1" applyBorder="1" applyAlignment="1">
      <alignment horizontal="right" vertical="center" wrapText="1" readingOrder="1"/>
    </xf>
    <xf numFmtId="0" fontId="12" fillId="0" borderId="67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44" fontId="21" fillId="2" borderId="9" xfId="1" applyFont="1" applyFill="1" applyBorder="1" applyAlignment="1">
      <alignment horizontal="right" vertical="center" wrapText="1" readingOrder="1"/>
    </xf>
    <xf numFmtId="8" fontId="5" fillId="0" borderId="60" xfId="0" applyNumberFormat="1" applyFont="1" applyBorder="1" applyAlignment="1">
      <alignment vertical="center"/>
    </xf>
    <xf numFmtId="0" fontId="20" fillId="2" borderId="8" xfId="0" applyFont="1" applyFill="1" applyBorder="1" applyAlignment="1">
      <alignment horizontal="left" vertical="center" wrapText="1" readingOrder="1"/>
    </xf>
    <xf numFmtId="44" fontId="21" fillId="2" borderId="10" xfId="1" applyFont="1" applyFill="1" applyBorder="1" applyAlignment="1">
      <alignment horizontal="right" vertical="center" wrapText="1" readingOrder="1"/>
    </xf>
    <xf numFmtId="0" fontId="20" fillId="2" borderId="10" xfId="0" applyFont="1" applyFill="1" applyBorder="1" applyAlignment="1">
      <alignment horizontal="center" vertical="center" wrapText="1" readingOrder="1"/>
    </xf>
    <xf numFmtId="44" fontId="20" fillId="2" borderId="10" xfId="1" applyFont="1" applyFill="1" applyBorder="1" applyAlignment="1">
      <alignment horizontal="right" vertical="center" wrapText="1" readingOrder="1"/>
    </xf>
    <xf numFmtId="0" fontId="12" fillId="3" borderId="68" xfId="0" applyFont="1" applyFill="1" applyBorder="1" applyAlignment="1">
      <alignment vertical="center"/>
    </xf>
    <xf numFmtId="44" fontId="23" fillId="3" borderId="69" xfId="1" applyFont="1" applyFill="1" applyBorder="1" applyAlignment="1">
      <alignment horizontal="right" vertical="center" wrapText="1"/>
    </xf>
    <xf numFmtId="0" fontId="12" fillId="3" borderId="69" xfId="0" applyFont="1" applyFill="1" applyBorder="1" applyAlignment="1">
      <alignment vertical="center"/>
    </xf>
    <xf numFmtId="9" fontId="12" fillId="3" borderId="69" xfId="0" applyNumberFormat="1" applyFont="1" applyFill="1" applyBorder="1" applyAlignment="1">
      <alignment vertical="center"/>
    </xf>
    <xf numFmtId="44" fontId="23" fillId="3" borderId="70" xfId="1" applyFont="1" applyFill="1" applyBorder="1" applyAlignment="1">
      <alignment horizontal="right" vertical="center" wrapText="1"/>
    </xf>
    <xf numFmtId="44" fontId="23" fillId="2" borderId="5" xfId="1" applyFont="1" applyFill="1" applyBorder="1" applyAlignment="1">
      <alignment horizontal="right" vertical="center" wrapText="1"/>
    </xf>
    <xf numFmtId="10" fontId="20" fillId="2" borderId="5" xfId="0" applyNumberFormat="1" applyFont="1" applyFill="1" applyBorder="1" applyAlignment="1">
      <alignment horizontal="center" vertical="center" wrapText="1" readingOrder="1"/>
    </xf>
    <xf numFmtId="44" fontId="20" fillId="8" borderId="5" xfId="1" applyFont="1" applyFill="1" applyBorder="1" applyAlignment="1">
      <alignment horizontal="right" vertical="center" wrapText="1" readingOrder="1"/>
    </xf>
    <xf numFmtId="0" fontId="12" fillId="0" borderId="0" xfId="0" applyFont="1" applyAlignment="1">
      <alignment vertical="center"/>
    </xf>
    <xf numFmtId="9" fontId="23" fillId="8" borderId="28" xfId="1" applyNumberFormat="1" applyFont="1" applyFill="1" applyBorder="1" applyAlignment="1">
      <alignment vertical="center" wrapText="1"/>
    </xf>
    <xf numFmtId="44" fontId="23" fillId="8" borderId="59" xfId="1" applyFont="1" applyFill="1" applyBorder="1" applyAlignment="1">
      <alignment horizontal="right" vertical="center" wrapText="1"/>
    </xf>
    <xf numFmtId="10" fontId="23" fillId="8" borderId="28" xfId="1" applyNumberFormat="1" applyFont="1" applyFill="1" applyBorder="1" applyAlignment="1">
      <alignment horizontal="right" vertical="center" wrapText="1"/>
    </xf>
  </cellXfs>
  <cellStyles count="6">
    <cellStyle name="Milliers" xfId="4" builtinId="3"/>
    <cellStyle name="Monétaire" xfId="1" builtinId="4"/>
    <cellStyle name="Normal" xfId="0" builtinId="0"/>
    <cellStyle name="Normal_Fiche de paie TEPA plus 20 salariés" xfId="5" xr:uid="{C97E3FF2-EDE7-4C7B-BDD1-B896D57BAF13}"/>
    <cellStyle name="Pourcentage" xfId="2" builtinId="5"/>
    <cellStyle name="Pourcentage 2" xfId="3" xr:uid="{B35F74FA-385A-4276-9248-86CEE00F10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E944B-2B8E-4955-AB31-D9931AF74ABF}">
  <dimension ref="A1:S149"/>
  <sheetViews>
    <sheetView tabSelected="1" topLeftCell="A51" workbookViewId="0">
      <selection activeCell="I75" sqref="I75"/>
    </sheetView>
  </sheetViews>
  <sheetFormatPr baseColWidth="10" defaultRowHeight="15" x14ac:dyDescent="0.25"/>
  <cols>
    <col min="1" max="1" width="77.42578125" style="2" customWidth="1"/>
    <col min="2" max="2" width="13.85546875" style="2" bestFit="1" customWidth="1"/>
    <col min="3" max="3" width="11" style="2" bestFit="1" customWidth="1"/>
    <col min="4" max="4" width="14.7109375" style="2" bestFit="1" customWidth="1"/>
    <col min="5" max="5" width="10.85546875" style="2" bestFit="1" customWidth="1"/>
    <col min="6" max="6" width="11.85546875" style="2" bestFit="1" customWidth="1"/>
    <col min="7" max="7" width="15.140625" style="2" customWidth="1"/>
    <col min="8" max="8" width="11.42578125" style="2"/>
    <col min="9" max="9" width="49.42578125" style="2" bestFit="1" customWidth="1"/>
    <col min="10" max="16384" width="11.42578125" style="2"/>
  </cols>
  <sheetData>
    <row r="1" spans="1:10" ht="15.75" thickBot="1" x14ac:dyDescent="0.3"/>
    <row r="2" spans="1:10" s="29" customFormat="1" ht="23.25" thickBot="1" x14ac:dyDescent="0.3">
      <c r="A2" s="26" t="s">
        <v>38</v>
      </c>
      <c r="B2" s="27"/>
      <c r="C2" s="27"/>
      <c r="D2" s="27"/>
      <c r="E2" s="27"/>
      <c r="F2" s="28"/>
      <c r="I2" s="30" t="s">
        <v>39</v>
      </c>
    </row>
    <row r="3" spans="1:10" s="29" customFormat="1" ht="15.75" thickBot="1" x14ac:dyDescent="0.3">
      <c r="A3" s="31" t="s">
        <v>40</v>
      </c>
      <c r="B3" s="32"/>
      <c r="C3" s="33"/>
      <c r="D3" s="34" t="s">
        <v>41</v>
      </c>
      <c r="E3" s="35"/>
      <c r="F3" s="36" t="s">
        <v>42</v>
      </c>
    </row>
    <row r="4" spans="1:10" s="29" customFormat="1" x14ac:dyDescent="0.25">
      <c r="A4" s="37" t="s">
        <v>43</v>
      </c>
      <c r="B4" s="38"/>
      <c r="C4" s="39"/>
      <c r="D4" s="40" t="s">
        <v>43</v>
      </c>
      <c r="E4" s="41"/>
      <c r="F4" s="42"/>
      <c r="I4" s="34" t="s">
        <v>9</v>
      </c>
      <c r="J4" s="43">
        <v>2500</v>
      </c>
    </row>
    <row r="5" spans="1:10" s="29" customFormat="1" x14ac:dyDescent="0.25">
      <c r="A5" s="37" t="s">
        <v>44</v>
      </c>
      <c r="B5" s="38"/>
      <c r="C5" s="39"/>
      <c r="D5" s="40" t="s">
        <v>45</v>
      </c>
      <c r="E5" s="41"/>
      <c r="F5" s="42"/>
      <c r="I5" s="40" t="s">
        <v>46</v>
      </c>
      <c r="J5" s="42">
        <v>151.66999999999999</v>
      </c>
    </row>
    <row r="6" spans="1:10" s="29" customFormat="1" x14ac:dyDescent="0.25">
      <c r="A6" s="37" t="s">
        <v>47</v>
      </c>
      <c r="B6" s="38"/>
      <c r="C6" s="39"/>
      <c r="D6" s="40" t="s">
        <v>48</v>
      </c>
      <c r="E6" s="41"/>
      <c r="F6" s="42"/>
      <c r="I6" s="40" t="s">
        <v>49</v>
      </c>
      <c r="J6" s="42"/>
    </row>
    <row r="7" spans="1:10" s="29" customFormat="1" x14ac:dyDescent="0.25">
      <c r="A7" s="37" t="s">
        <v>47</v>
      </c>
      <c r="B7" s="38"/>
      <c r="C7" s="39"/>
      <c r="D7" s="40" t="s">
        <v>50</v>
      </c>
      <c r="E7" s="41"/>
      <c r="F7" s="42"/>
      <c r="I7" s="20" t="s">
        <v>22</v>
      </c>
      <c r="J7" s="44">
        <v>8</v>
      </c>
    </row>
    <row r="8" spans="1:10" s="29" customFormat="1" x14ac:dyDescent="0.25">
      <c r="A8" s="37" t="s">
        <v>51</v>
      </c>
      <c r="B8" s="38"/>
      <c r="C8" s="39"/>
      <c r="D8" s="40"/>
      <c r="E8" s="41"/>
      <c r="F8" s="42"/>
      <c r="I8" s="40" t="s">
        <v>52</v>
      </c>
      <c r="J8" s="45">
        <v>1.7999999999999999E-2</v>
      </c>
    </row>
    <row r="9" spans="1:10" s="29" customFormat="1" x14ac:dyDescent="0.25">
      <c r="A9" s="37" t="s">
        <v>53</v>
      </c>
      <c r="B9" s="38"/>
      <c r="C9" s="39"/>
      <c r="D9" s="40" t="s">
        <v>54</v>
      </c>
      <c r="E9" s="41"/>
      <c r="F9" s="42"/>
      <c r="I9" s="46" t="s">
        <v>55</v>
      </c>
      <c r="J9" s="47">
        <v>0</v>
      </c>
    </row>
    <row r="10" spans="1:10" s="29" customFormat="1" x14ac:dyDescent="0.25">
      <c r="A10" s="37" t="s">
        <v>56</v>
      </c>
      <c r="B10" s="38"/>
      <c r="C10" s="39"/>
      <c r="D10" s="40" t="s">
        <v>57</v>
      </c>
      <c r="E10" s="41"/>
      <c r="F10" s="42"/>
      <c r="I10" s="40" t="s">
        <v>58</v>
      </c>
      <c r="J10" s="48">
        <v>11.27</v>
      </c>
    </row>
    <row r="11" spans="1:10" s="29" customFormat="1" x14ac:dyDescent="0.25">
      <c r="A11" s="37" t="s">
        <v>59</v>
      </c>
      <c r="B11" s="38"/>
      <c r="C11" s="39"/>
      <c r="D11" s="40" t="s">
        <v>60</v>
      </c>
      <c r="E11" s="41"/>
      <c r="F11" s="42"/>
      <c r="I11" s="40"/>
      <c r="J11" s="49"/>
    </row>
    <row r="12" spans="1:10" s="29" customFormat="1" x14ac:dyDescent="0.25">
      <c r="A12" s="37" t="s">
        <v>61</v>
      </c>
      <c r="B12" s="38"/>
      <c r="C12" s="39"/>
      <c r="D12" s="40" t="s">
        <v>62</v>
      </c>
      <c r="E12" s="41"/>
      <c r="F12" s="42"/>
      <c r="I12" s="40" t="s">
        <v>63</v>
      </c>
      <c r="J12" s="42">
        <v>0</v>
      </c>
    </row>
    <row r="13" spans="1:10" s="29" customFormat="1" x14ac:dyDescent="0.25">
      <c r="A13" s="37" t="s">
        <v>64</v>
      </c>
      <c r="B13" s="38"/>
      <c r="C13" s="39"/>
      <c r="D13" s="40" t="s">
        <v>65</v>
      </c>
      <c r="E13" s="41"/>
      <c r="F13" s="42"/>
      <c r="I13" s="40" t="s">
        <v>10</v>
      </c>
      <c r="J13" s="42">
        <v>0</v>
      </c>
    </row>
    <row r="14" spans="1:10" s="29" customFormat="1" x14ac:dyDescent="0.25">
      <c r="A14" s="37" t="s">
        <v>66</v>
      </c>
      <c r="B14" s="38"/>
      <c r="C14" s="39"/>
      <c r="D14" s="40" t="s">
        <v>67</v>
      </c>
      <c r="E14" s="41"/>
      <c r="F14" s="42"/>
      <c r="I14" s="40" t="s">
        <v>11</v>
      </c>
      <c r="J14" s="42"/>
    </row>
    <row r="15" spans="1:10" s="29" customFormat="1" x14ac:dyDescent="0.25">
      <c r="A15" s="37"/>
      <c r="B15" s="38"/>
      <c r="C15" s="39"/>
      <c r="D15" s="40" t="s">
        <v>68</v>
      </c>
      <c r="E15" s="41"/>
      <c r="F15" s="42"/>
      <c r="I15" s="40" t="s">
        <v>69</v>
      </c>
      <c r="J15" s="42"/>
    </row>
    <row r="16" spans="1:10" s="29" customFormat="1" x14ac:dyDescent="0.25">
      <c r="A16" s="40"/>
      <c r="B16" s="38"/>
      <c r="C16" s="39"/>
      <c r="D16" s="40"/>
      <c r="E16" s="41"/>
      <c r="F16" s="42"/>
      <c r="I16" s="40" t="s">
        <v>70</v>
      </c>
      <c r="J16" s="42"/>
    </row>
    <row r="17" spans="1:16" s="29" customFormat="1" ht="15.75" thickBot="1" x14ac:dyDescent="0.3">
      <c r="A17" s="50"/>
      <c r="B17" s="51"/>
      <c r="C17" s="52"/>
      <c r="D17" s="50"/>
      <c r="E17" s="53"/>
      <c r="F17" s="54"/>
      <c r="I17" s="20" t="s">
        <v>71</v>
      </c>
      <c r="J17" s="42"/>
    </row>
    <row r="18" spans="1:16" s="29" customFormat="1" ht="15.75" thickBot="1" x14ac:dyDescent="0.3">
      <c r="A18" s="55" t="s">
        <v>72</v>
      </c>
      <c r="B18" s="292">
        <v>44927</v>
      </c>
      <c r="C18" s="293"/>
      <c r="D18" s="57" t="s">
        <v>73</v>
      </c>
      <c r="E18" s="58"/>
      <c r="F18" s="56">
        <v>44957</v>
      </c>
      <c r="I18" s="20" t="s">
        <v>74</v>
      </c>
      <c r="J18" s="59">
        <f>D38</f>
        <v>3350</v>
      </c>
    </row>
    <row r="19" spans="1:16" s="29" customFormat="1" ht="20.25" customHeight="1" thickBot="1" x14ac:dyDescent="0.3">
      <c r="A19" s="60" t="s">
        <v>75</v>
      </c>
      <c r="B19" s="61"/>
      <c r="C19" s="61"/>
      <c r="D19" s="61"/>
      <c r="E19" s="62"/>
      <c r="F19" s="63"/>
      <c r="I19" s="20" t="s">
        <v>76</v>
      </c>
      <c r="J19" s="25">
        <v>0</v>
      </c>
    </row>
    <row r="20" spans="1:16" s="29" customFormat="1" ht="24" customHeight="1" thickBot="1" x14ac:dyDescent="0.3">
      <c r="A20" s="64" t="s">
        <v>75</v>
      </c>
      <c r="B20" s="65" t="s">
        <v>77</v>
      </c>
      <c r="C20" s="65" t="s">
        <v>78</v>
      </c>
      <c r="D20" s="66" t="s">
        <v>79</v>
      </c>
      <c r="E20" s="67"/>
      <c r="F20" s="68"/>
      <c r="I20" s="40" t="s">
        <v>80</v>
      </c>
      <c r="J20" s="42">
        <v>0.31909999999999999</v>
      </c>
    </row>
    <row r="21" spans="1:16" s="76" customFormat="1" x14ac:dyDescent="0.2">
      <c r="A21" s="34" t="s">
        <v>9</v>
      </c>
      <c r="B21" s="69"/>
      <c r="C21" s="70"/>
      <c r="D21" s="71">
        <f>J4</f>
        <v>2500</v>
      </c>
      <c r="E21" s="72"/>
      <c r="F21" s="73"/>
      <c r="G21" s="29"/>
      <c r="H21" s="29"/>
      <c r="I21" s="74" t="s">
        <v>14</v>
      </c>
      <c r="J21" s="75">
        <v>5.6000000000000001E-2</v>
      </c>
      <c r="K21" s="29"/>
      <c r="L21" s="29"/>
      <c r="M21" s="29"/>
      <c r="N21" s="29"/>
      <c r="O21" s="29"/>
      <c r="P21" s="29"/>
    </row>
    <row r="22" spans="1:16" s="76" customFormat="1" x14ac:dyDescent="0.25">
      <c r="A22" s="77" t="s">
        <v>81</v>
      </c>
      <c r="B22" s="78"/>
      <c r="C22" s="79"/>
      <c r="D22" s="80"/>
      <c r="E22" s="81"/>
      <c r="F22" s="82"/>
      <c r="I22" s="40" t="s">
        <v>82</v>
      </c>
      <c r="J22" s="83">
        <v>0.02</v>
      </c>
      <c r="K22" s="29"/>
      <c r="L22" s="29"/>
      <c r="M22" s="29"/>
      <c r="N22" s="29"/>
      <c r="O22" s="29"/>
      <c r="P22" s="29"/>
    </row>
    <row r="23" spans="1:16" s="76" customFormat="1" x14ac:dyDescent="0.25">
      <c r="A23" s="77" t="s">
        <v>12</v>
      </c>
      <c r="B23" s="84"/>
      <c r="C23" s="85"/>
      <c r="D23" s="86"/>
      <c r="E23" s="87"/>
      <c r="F23" s="82"/>
      <c r="I23" s="40" t="s">
        <v>83</v>
      </c>
      <c r="J23" s="83">
        <v>0.04</v>
      </c>
      <c r="K23" s="29"/>
      <c r="L23" s="29"/>
      <c r="M23" s="29"/>
      <c r="N23" s="29"/>
      <c r="O23" s="29"/>
      <c r="P23" s="29"/>
    </row>
    <row r="24" spans="1:16" s="76" customFormat="1" x14ac:dyDescent="0.25">
      <c r="A24" s="77" t="s">
        <v>84</v>
      </c>
      <c r="B24" s="78"/>
      <c r="C24" s="79"/>
      <c r="D24" s="88"/>
      <c r="E24" s="89"/>
      <c r="F24" s="82"/>
      <c r="I24" s="40" t="s">
        <v>85</v>
      </c>
      <c r="J24" s="83"/>
      <c r="K24" s="29"/>
      <c r="L24" s="29"/>
      <c r="M24" s="29"/>
      <c r="N24" s="29"/>
      <c r="O24" s="29"/>
      <c r="P24" s="29"/>
    </row>
    <row r="25" spans="1:16" s="29" customFormat="1" ht="15.75" thickBot="1" x14ac:dyDescent="0.3">
      <c r="A25" s="40" t="s">
        <v>10</v>
      </c>
      <c r="B25" s="90"/>
      <c r="C25" s="91"/>
      <c r="D25" s="91"/>
      <c r="E25" s="92"/>
      <c r="F25" s="93"/>
      <c r="I25" s="50" t="s">
        <v>23</v>
      </c>
      <c r="J25" s="94"/>
    </row>
    <row r="26" spans="1:16" s="29" customFormat="1" x14ac:dyDescent="0.25">
      <c r="A26" s="40" t="s">
        <v>11</v>
      </c>
      <c r="B26" s="90"/>
      <c r="C26" s="91"/>
      <c r="D26" s="91"/>
      <c r="E26" s="92"/>
      <c r="F26" s="95"/>
    </row>
    <row r="27" spans="1:16" s="29" customFormat="1" x14ac:dyDescent="0.25">
      <c r="A27" s="40" t="s">
        <v>69</v>
      </c>
      <c r="B27" s="90"/>
      <c r="C27" s="91"/>
      <c r="D27" s="91"/>
      <c r="E27" s="92"/>
      <c r="F27" s="95"/>
    </row>
    <row r="28" spans="1:16" s="29" customFormat="1" x14ac:dyDescent="0.25">
      <c r="A28" s="40" t="s">
        <v>70</v>
      </c>
      <c r="B28" s="90"/>
      <c r="C28" s="91"/>
      <c r="D28" s="91"/>
      <c r="E28" s="92"/>
      <c r="F28" s="95"/>
    </row>
    <row r="29" spans="1:16" s="29" customFormat="1" x14ac:dyDescent="0.25">
      <c r="A29" s="40" t="s">
        <v>86</v>
      </c>
      <c r="B29" s="96"/>
      <c r="C29" s="97"/>
      <c r="D29" s="98"/>
      <c r="E29" s="99"/>
      <c r="F29" s="95"/>
    </row>
    <row r="30" spans="1:16" s="29" customFormat="1" ht="27" x14ac:dyDescent="0.25">
      <c r="A30" s="40" t="s">
        <v>87</v>
      </c>
      <c r="B30" s="100"/>
      <c r="C30" s="90"/>
      <c r="D30" s="91"/>
      <c r="E30" s="92"/>
      <c r="F30" s="101"/>
      <c r="I30" s="102"/>
    </row>
    <row r="31" spans="1:16" s="29" customFormat="1" x14ac:dyDescent="0.25">
      <c r="A31" s="40" t="s">
        <v>88</v>
      </c>
      <c r="B31" s="103"/>
      <c r="C31" s="97"/>
      <c r="D31" s="98">
        <v>850</v>
      </c>
      <c r="E31" s="99"/>
      <c r="F31" s="101"/>
    </row>
    <row r="32" spans="1:16" s="29" customFormat="1" x14ac:dyDescent="0.25">
      <c r="A32" s="40"/>
      <c r="B32" s="104"/>
      <c r="C32" s="105"/>
      <c r="D32" s="106"/>
      <c r="E32" s="107"/>
      <c r="F32" s="108"/>
    </row>
    <row r="33" spans="1:8" s="29" customFormat="1" ht="15.75" thickBot="1" x14ac:dyDescent="0.3">
      <c r="A33" s="29" t="s">
        <v>89</v>
      </c>
      <c r="B33" s="109"/>
      <c r="C33" s="110"/>
      <c r="D33" s="111"/>
      <c r="E33" s="112"/>
      <c r="F33" s="113"/>
    </row>
    <row r="34" spans="1:8" s="29" customFormat="1" x14ac:dyDescent="0.25">
      <c r="A34" s="114" t="s">
        <v>90</v>
      </c>
      <c r="B34" s="115"/>
      <c r="C34" s="116"/>
      <c r="D34" s="117"/>
      <c r="E34" s="118"/>
      <c r="F34" s="119"/>
    </row>
    <row r="35" spans="1:8" s="29" customFormat="1" x14ac:dyDescent="0.25">
      <c r="A35" s="29" t="s">
        <v>91</v>
      </c>
      <c r="B35" s="115"/>
      <c r="C35" s="116"/>
      <c r="D35" s="117"/>
      <c r="E35" s="118"/>
      <c r="F35" s="119"/>
    </row>
    <row r="36" spans="1:8" s="29" customFormat="1" x14ac:dyDescent="0.25">
      <c r="A36" s="114" t="s">
        <v>92</v>
      </c>
      <c r="B36" s="115"/>
      <c r="C36" s="120"/>
      <c r="D36" s="117"/>
      <c r="E36" s="118"/>
      <c r="F36" s="119"/>
    </row>
    <row r="37" spans="1:8" s="29" customFormat="1" ht="15.75" thickBot="1" x14ac:dyDescent="0.3">
      <c r="A37" s="121" t="s">
        <v>93</v>
      </c>
      <c r="B37" s="115"/>
      <c r="C37" s="122"/>
      <c r="D37" s="123"/>
      <c r="E37" s="118"/>
      <c r="F37" s="119"/>
    </row>
    <row r="38" spans="1:8" s="29" customFormat="1" ht="16.5" thickTop="1" thickBot="1" x14ac:dyDescent="0.3">
      <c r="A38" s="124" t="s">
        <v>0</v>
      </c>
      <c r="B38" s="125"/>
      <c r="C38" s="126"/>
      <c r="D38" s="127">
        <f>SUM(D21:D37)</f>
        <v>3350</v>
      </c>
      <c r="E38" s="128"/>
      <c r="F38" s="119"/>
    </row>
    <row r="39" spans="1:8" s="29" customFormat="1" x14ac:dyDescent="0.25">
      <c r="A39" s="129"/>
      <c r="B39" s="130"/>
      <c r="C39" s="131"/>
      <c r="D39" s="132"/>
      <c r="E39" s="133"/>
      <c r="F39" s="134"/>
    </row>
    <row r="40" spans="1:8" s="29" customFormat="1" ht="28.5" x14ac:dyDescent="0.25">
      <c r="A40" s="135" t="s">
        <v>94</v>
      </c>
      <c r="B40" s="136" t="s">
        <v>95</v>
      </c>
      <c r="C40" s="136" t="s">
        <v>96</v>
      </c>
      <c r="D40" s="136" t="s">
        <v>97</v>
      </c>
      <c r="E40" s="137"/>
      <c r="F40" s="138" t="s">
        <v>98</v>
      </c>
    </row>
    <row r="41" spans="1:8" s="29" customFormat="1" x14ac:dyDescent="0.25">
      <c r="A41" s="139" t="s">
        <v>1</v>
      </c>
      <c r="B41" s="140"/>
      <c r="C41" s="141"/>
      <c r="D41" s="141"/>
      <c r="E41" s="142"/>
      <c r="F41" s="143"/>
    </row>
    <row r="42" spans="1:8" s="29" customFormat="1" x14ac:dyDescent="0.25">
      <c r="A42" s="144" t="s">
        <v>16</v>
      </c>
      <c r="B42" s="145">
        <f>$D$38</f>
        <v>3350</v>
      </c>
      <c r="C42" s="146"/>
      <c r="D42" s="147"/>
      <c r="E42" s="148">
        <v>7.0000000000000007E-2</v>
      </c>
      <c r="F42" s="149">
        <f>E42*B42</f>
        <v>234.50000000000003</v>
      </c>
      <c r="G42" s="150"/>
      <c r="H42" s="150"/>
    </row>
    <row r="43" spans="1:8" s="29" customFormat="1" x14ac:dyDescent="0.25">
      <c r="A43" s="151" t="s">
        <v>99</v>
      </c>
      <c r="B43" s="145">
        <f t="shared" ref="B43:B57" si="0">$D$38</f>
        <v>3350</v>
      </c>
      <c r="C43" s="154">
        <f>J22</f>
        <v>0.02</v>
      </c>
      <c r="D43" s="153">
        <f>C43*B43</f>
        <v>67</v>
      </c>
      <c r="E43" s="152">
        <f>J23</f>
        <v>0.04</v>
      </c>
      <c r="F43" s="149">
        <f t="shared" ref="F43:F56" si="1">E43*B43</f>
        <v>134</v>
      </c>
      <c r="G43" s="150"/>
      <c r="H43" s="150"/>
    </row>
    <row r="44" spans="1:8" s="29" customFormat="1" x14ac:dyDescent="0.25">
      <c r="A44" s="144" t="s">
        <v>100</v>
      </c>
      <c r="B44" s="145">
        <f t="shared" si="0"/>
        <v>3350</v>
      </c>
      <c r="C44" s="154"/>
      <c r="D44" s="153"/>
      <c r="E44" s="155">
        <f>J25</f>
        <v>0</v>
      </c>
      <c r="F44" s="149">
        <f t="shared" si="1"/>
        <v>0</v>
      </c>
      <c r="G44" s="150"/>
      <c r="H44" s="150"/>
    </row>
    <row r="45" spans="1:8" s="29" customFormat="1" x14ac:dyDescent="0.25">
      <c r="A45" s="144" t="s">
        <v>101</v>
      </c>
      <c r="B45" s="145">
        <f t="shared" si="0"/>
        <v>3350</v>
      </c>
      <c r="C45" s="154"/>
      <c r="D45" s="153"/>
      <c r="E45" s="156"/>
      <c r="F45" s="149">
        <f t="shared" si="1"/>
        <v>0</v>
      </c>
      <c r="G45" s="150"/>
      <c r="H45" s="150"/>
    </row>
    <row r="46" spans="1:8" s="29" customFormat="1" x14ac:dyDescent="0.25">
      <c r="A46" s="139" t="s">
        <v>13</v>
      </c>
      <c r="B46" s="145">
        <f t="shared" si="0"/>
        <v>3350</v>
      </c>
      <c r="C46" s="151"/>
      <c r="D46" s="145"/>
      <c r="E46" s="157">
        <f>J8</f>
        <v>1.7999999999999999E-2</v>
      </c>
      <c r="F46" s="149">
        <f t="shared" si="1"/>
        <v>60.3</v>
      </c>
      <c r="G46" s="150"/>
      <c r="H46" s="150"/>
    </row>
    <row r="47" spans="1:8" s="29" customFormat="1" x14ac:dyDescent="0.25">
      <c r="A47" s="139" t="s">
        <v>2</v>
      </c>
      <c r="B47" s="145">
        <f t="shared" si="0"/>
        <v>3350</v>
      </c>
      <c r="C47" s="141"/>
      <c r="D47" s="141"/>
      <c r="E47" s="142"/>
      <c r="F47" s="149">
        <f t="shared" si="1"/>
        <v>0</v>
      </c>
      <c r="G47" s="150"/>
      <c r="H47" s="150"/>
    </row>
    <row r="48" spans="1:8" s="29" customFormat="1" x14ac:dyDescent="0.25">
      <c r="A48" s="144" t="s">
        <v>31</v>
      </c>
      <c r="B48" s="145">
        <f t="shared" si="0"/>
        <v>3350</v>
      </c>
      <c r="C48" s="154">
        <v>6.9000000000000006E-2</v>
      </c>
      <c r="D48" s="153">
        <f>C48*B48</f>
        <v>231.15</v>
      </c>
      <c r="E48" s="155">
        <v>8.5500000000000007E-2</v>
      </c>
      <c r="F48" s="149">
        <f t="shared" si="1"/>
        <v>286.42500000000001</v>
      </c>
      <c r="G48" s="150"/>
      <c r="H48" s="150"/>
    </row>
    <row r="49" spans="1:18" s="29" customFormat="1" x14ac:dyDescent="0.25">
      <c r="A49" s="144" t="s">
        <v>17</v>
      </c>
      <c r="B49" s="145">
        <f t="shared" si="0"/>
        <v>3350</v>
      </c>
      <c r="C49" s="154">
        <v>4.0000000000000001E-3</v>
      </c>
      <c r="D49" s="153">
        <f t="shared" ref="D49:D52" si="2">C49*B49</f>
        <v>13.4</v>
      </c>
      <c r="E49" s="155">
        <v>1.9E-2</v>
      </c>
      <c r="F49" s="149">
        <f t="shared" si="1"/>
        <v>63.65</v>
      </c>
      <c r="G49" s="150"/>
      <c r="H49" s="150"/>
    </row>
    <row r="50" spans="1:18" s="29" customFormat="1" x14ac:dyDescent="0.25">
      <c r="A50" s="144" t="s">
        <v>32</v>
      </c>
      <c r="B50" s="145">
        <f t="shared" si="0"/>
        <v>3350</v>
      </c>
      <c r="C50" s="154">
        <v>4.0099999999999997E-2</v>
      </c>
      <c r="D50" s="153">
        <f t="shared" si="2"/>
        <v>134.33499999999998</v>
      </c>
      <c r="E50" s="155">
        <v>6.0100000000000001E-2</v>
      </c>
      <c r="F50" s="149">
        <f t="shared" si="1"/>
        <v>201.33500000000001</v>
      </c>
      <c r="G50" s="150"/>
      <c r="H50" s="150"/>
    </row>
    <row r="51" spans="1:18" s="29" customFormat="1" x14ac:dyDescent="0.25">
      <c r="A51" s="144" t="s">
        <v>102</v>
      </c>
      <c r="B51" s="145"/>
      <c r="C51" s="154">
        <v>9.7199999999999995E-2</v>
      </c>
      <c r="D51" s="153">
        <f t="shared" si="2"/>
        <v>0</v>
      </c>
      <c r="E51" s="155">
        <v>0.1457</v>
      </c>
      <c r="F51" s="149">
        <f t="shared" si="1"/>
        <v>0</v>
      </c>
      <c r="G51" s="150"/>
      <c r="H51" s="150"/>
    </row>
    <row r="52" spans="1:18" s="29" customFormat="1" x14ac:dyDescent="0.25">
      <c r="A52" s="144" t="s">
        <v>103</v>
      </c>
      <c r="B52" s="145"/>
      <c r="C52" s="154">
        <v>1.4E-3</v>
      </c>
      <c r="D52" s="153">
        <f t="shared" si="2"/>
        <v>0</v>
      </c>
      <c r="E52" s="155">
        <v>2.0999999999999999E-3</v>
      </c>
      <c r="F52" s="149">
        <f t="shared" si="1"/>
        <v>0</v>
      </c>
      <c r="G52" s="150"/>
      <c r="H52" s="150"/>
    </row>
    <row r="53" spans="1:18" s="29" customFormat="1" x14ac:dyDescent="0.25">
      <c r="A53" s="144" t="s">
        <v>104</v>
      </c>
      <c r="B53" s="145">
        <f t="shared" si="0"/>
        <v>3350</v>
      </c>
      <c r="C53" s="154"/>
      <c r="D53" s="153"/>
      <c r="E53" s="156"/>
      <c r="F53" s="149">
        <f t="shared" si="1"/>
        <v>0</v>
      </c>
      <c r="G53" s="150"/>
      <c r="H53" s="150"/>
    </row>
    <row r="54" spans="1:18" s="29" customFormat="1" x14ac:dyDescent="0.25">
      <c r="A54" s="139" t="s">
        <v>105</v>
      </c>
      <c r="B54" s="145">
        <f t="shared" si="0"/>
        <v>3350</v>
      </c>
      <c r="C54" s="158"/>
      <c r="D54" s="145"/>
      <c r="E54" s="157">
        <v>3.4500000000000003E-2</v>
      </c>
      <c r="F54" s="149">
        <f t="shared" si="1"/>
        <v>115.575</v>
      </c>
      <c r="G54" s="150"/>
      <c r="H54" s="150"/>
    </row>
    <row r="55" spans="1:18" s="29" customFormat="1" x14ac:dyDescent="0.25">
      <c r="A55" s="139" t="s">
        <v>34</v>
      </c>
      <c r="B55" s="145">
        <f t="shared" si="0"/>
        <v>3350</v>
      </c>
      <c r="C55" s="158"/>
      <c r="D55" s="145"/>
      <c r="E55" s="157">
        <v>4.2000000000000003E-2</v>
      </c>
      <c r="F55" s="149">
        <f t="shared" si="1"/>
        <v>140.70000000000002</v>
      </c>
      <c r="G55" s="150"/>
      <c r="H55" s="150"/>
    </row>
    <row r="56" spans="1:18" s="29" customFormat="1" x14ac:dyDescent="0.25">
      <c r="A56" s="144" t="s">
        <v>106</v>
      </c>
      <c r="B56" s="145"/>
      <c r="C56" s="159">
        <v>2.4000000000000001E-4</v>
      </c>
      <c r="D56" s="145"/>
      <c r="E56" s="160">
        <v>3.6000000000000002E-4</v>
      </c>
      <c r="F56" s="149">
        <f t="shared" si="1"/>
        <v>0</v>
      </c>
      <c r="G56" s="150"/>
      <c r="H56" s="150"/>
    </row>
    <row r="57" spans="1:18" s="29" customFormat="1" x14ac:dyDescent="0.25">
      <c r="A57" s="139" t="s">
        <v>21</v>
      </c>
      <c r="B57" s="145">
        <f t="shared" si="0"/>
        <v>3350</v>
      </c>
      <c r="C57" s="158"/>
      <c r="D57" s="145"/>
      <c r="E57" s="161"/>
      <c r="F57" s="149">
        <f>D147</f>
        <v>55.140999999999998</v>
      </c>
      <c r="G57" s="150"/>
      <c r="H57" s="150"/>
      <c r="R57" s="163"/>
    </row>
    <row r="58" spans="1:18" s="29" customFormat="1" x14ac:dyDescent="0.25">
      <c r="A58" s="139"/>
      <c r="B58" s="145"/>
      <c r="C58" s="145"/>
      <c r="D58" s="145"/>
      <c r="E58" s="161"/>
      <c r="F58" s="162"/>
      <c r="G58" s="150"/>
      <c r="H58" s="150"/>
    </row>
    <row r="59" spans="1:18" s="29" customFormat="1" x14ac:dyDescent="0.25">
      <c r="A59" s="164" t="s">
        <v>107</v>
      </c>
      <c r="B59" s="145"/>
      <c r="C59" s="145"/>
      <c r="D59" s="145"/>
      <c r="E59" s="161"/>
      <c r="F59" s="162"/>
      <c r="G59" s="150"/>
      <c r="H59" s="150"/>
    </row>
    <row r="60" spans="1:18" s="29" customFormat="1" ht="18" customHeight="1" x14ac:dyDescent="0.25">
      <c r="A60" s="144"/>
      <c r="B60" s="145"/>
      <c r="C60" s="159"/>
      <c r="D60" s="145"/>
      <c r="E60" s="161"/>
      <c r="F60" s="149"/>
      <c r="G60" s="150"/>
      <c r="H60" s="150"/>
    </row>
    <row r="61" spans="1:18" s="29" customFormat="1" ht="18" customHeight="1" x14ac:dyDescent="0.25">
      <c r="A61" s="139" t="s">
        <v>108</v>
      </c>
      <c r="B61" s="145">
        <f>(D38*0.9825)+F44+F43</f>
        <v>3425.375</v>
      </c>
      <c r="C61" s="154">
        <v>6.8000000000000005E-2</v>
      </c>
      <c r="D61" s="153">
        <f t="shared" ref="D61:D62" si="3">C61*B61</f>
        <v>232.92550000000003</v>
      </c>
      <c r="E61" s="156"/>
      <c r="F61" s="149"/>
    </row>
    <row r="62" spans="1:18" s="29" customFormat="1" ht="18" customHeight="1" x14ac:dyDescent="0.25">
      <c r="A62" s="165" t="s">
        <v>109</v>
      </c>
      <c r="B62" s="166">
        <f>B61</f>
        <v>3425.375</v>
      </c>
      <c r="C62" s="167">
        <v>2.9000000000000001E-2</v>
      </c>
      <c r="D62" s="153">
        <f t="shared" si="3"/>
        <v>99.335875000000001</v>
      </c>
      <c r="E62" s="156"/>
      <c r="F62" s="168"/>
    </row>
    <row r="63" spans="1:18" s="29" customFormat="1" ht="18" customHeight="1" x14ac:dyDescent="0.25">
      <c r="A63" s="1" t="s">
        <v>110</v>
      </c>
      <c r="B63" s="166"/>
      <c r="C63" s="167">
        <v>9.7000000000000003E-2</v>
      </c>
      <c r="D63" s="169"/>
      <c r="E63" s="170"/>
      <c r="F63" s="168"/>
    </row>
    <row r="64" spans="1:18" s="29" customFormat="1" ht="18" customHeight="1" thickBot="1" x14ac:dyDescent="0.3">
      <c r="A64" s="305" t="s">
        <v>111</v>
      </c>
      <c r="B64" s="306"/>
      <c r="C64" s="306"/>
      <c r="D64" s="307"/>
      <c r="E64" s="306"/>
      <c r="F64" s="308"/>
    </row>
    <row r="65" spans="1:19" s="29" customFormat="1" ht="18" customHeight="1" thickTop="1" thickBot="1" x14ac:dyDescent="0.3">
      <c r="A65" s="313" t="s">
        <v>155</v>
      </c>
      <c r="B65" s="314">
        <v>3120</v>
      </c>
      <c r="C65" s="315"/>
      <c r="D65" s="315"/>
      <c r="E65" s="316">
        <v>0.3</v>
      </c>
      <c r="F65" s="317">
        <f>E65*B65</f>
        <v>936</v>
      </c>
    </row>
    <row r="66" spans="1:19" s="29" customFormat="1" ht="18" customHeight="1" thickTop="1" x14ac:dyDescent="0.25">
      <c r="A66" s="309" t="s">
        <v>3</v>
      </c>
      <c r="B66" s="310"/>
      <c r="C66" s="311"/>
      <c r="D66" s="312">
        <f>SUM(D42:D65)</f>
        <v>778.14637499999992</v>
      </c>
      <c r="E66" s="312"/>
      <c r="F66" s="312">
        <f>SUM(F42:F65)</f>
        <v>2227.6260000000002</v>
      </c>
    </row>
    <row r="67" spans="1:19" s="29" customFormat="1" ht="18" customHeight="1" x14ac:dyDescent="0.25">
      <c r="A67" s="165"/>
      <c r="B67" s="169"/>
      <c r="C67" s="174"/>
      <c r="D67" s="175"/>
      <c r="E67" s="176"/>
      <c r="F67" s="177"/>
    </row>
    <row r="68" spans="1:19" s="29" customFormat="1" x14ac:dyDescent="0.25">
      <c r="A68" s="241" t="s">
        <v>153</v>
      </c>
      <c r="B68" s="304"/>
      <c r="C68" s="303"/>
      <c r="D68" s="304">
        <v>3120</v>
      </c>
      <c r="E68" s="176"/>
      <c r="F68" s="177"/>
    </row>
    <row r="69" spans="1:19" s="29" customFormat="1" x14ac:dyDescent="0.25">
      <c r="A69" s="178" t="s">
        <v>112</v>
      </c>
      <c r="B69" s="169"/>
      <c r="C69" s="174"/>
      <c r="D69" s="175"/>
      <c r="E69" s="176"/>
      <c r="F69" s="177"/>
    </row>
    <row r="70" spans="1:19" s="29" customFormat="1" x14ac:dyDescent="0.25">
      <c r="A70" s="178" t="s">
        <v>113</v>
      </c>
      <c r="B70" s="169"/>
      <c r="C70" s="174"/>
      <c r="D70" s="175"/>
      <c r="E70" s="176"/>
      <c r="F70" s="177"/>
    </row>
    <row r="71" spans="1:19" s="29" customFormat="1" ht="15.75" customHeight="1" x14ac:dyDescent="0.25">
      <c r="A71" s="178" t="s">
        <v>114</v>
      </c>
      <c r="B71" s="179"/>
      <c r="C71" s="174"/>
      <c r="D71" s="175"/>
      <c r="E71" s="176"/>
      <c r="F71" s="177"/>
    </row>
    <row r="72" spans="1:19" s="29" customFormat="1" x14ac:dyDescent="0.25">
      <c r="A72" s="178" t="s">
        <v>115</v>
      </c>
      <c r="B72" s="169"/>
      <c r="C72" s="174"/>
      <c r="D72" s="175"/>
      <c r="E72" s="176"/>
      <c r="F72" s="177"/>
    </row>
    <row r="73" spans="1:19" s="29" customFormat="1" x14ac:dyDescent="0.25">
      <c r="A73" s="178"/>
      <c r="B73" s="169"/>
      <c r="C73" s="174"/>
      <c r="D73" s="175"/>
      <c r="E73" s="176"/>
      <c r="F73" s="177"/>
    </row>
    <row r="74" spans="1:19" s="29" customFormat="1" ht="15.75" thickBot="1" x14ac:dyDescent="0.3">
      <c r="A74" s="165"/>
      <c r="B74" s="169"/>
      <c r="C74" s="174"/>
      <c r="D74" s="175"/>
      <c r="E74" s="176"/>
      <c r="F74" s="180"/>
    </row>
    <row r="75" spans="1:19" s="29" customFormat="1" ht="15.75" thickBot="1" x14ac:dyDescent="0.3">
      <c r="A75" s="181" t="s">
        <v>4</v>
      </c>
      <c r="B75" s="182"/>
      <c r="C75" s="183"/>
      <c r="D75" s="184"/>
      <c r="E75" s="185"/>
      <c r="F75" s="186">
        <f>D38-D66+D68</f>
        <v>5691.8536249999997</v>
      </c>
    </row>
    <row r="76" spans="1:19" s="104" customFormat="1" ht="28.5" x14ac:dyDescent="0.25">
      <c r="A76" s="187" t="s">
        <v>5</v>
      </c>
      <c r="B76" s="183"/>
      <c r="C76" s="188"/>
      <c r="D76" s="188"/>
      <c r="E76" s="189"/>
      <c r="F76" s="282">
        <f>D127</f>
        <v>47.293624999999999</v>
      </c>
      <c r="S76" s="67"/>
    </row>
    <row r="77" spans="1:19" s="104" customFormat="1" ht="28.5" x14ac:dyDescent="0.25">
      <c r="A77" s="188" t="s">
        <v>6</v>
      </c>
      <c r="B77" s="188" t="s">
        <v>7</v>
      </c>
      <c r="C77" s="188" t="s">
        <v>8</v>
      </c>
      <c r="D77" s="190" t="s">
        <v>116</v>
      </c>
      <c r="E77" s="190"/>
      <c r="F77" s="191" t="s">
        <v>117</v>
      </c>
    </row>
    <row r="78" spans="1:19" s="104" customFormat="1" x14ac:dyDescent="0.25">
      <c r="A78" s="192" t="s">
        <v>118</v>
      </c>
      <c r="B78" s="193"/>
      <c r="C78" s="183"/>
      <c r="D78" s="194">
        <f>D38-D66+F43+D62+D63</f>
        <v>2805.1895000000004</v>
      </c>
      <c r="E78" s="195"/>
      <c r="F78" s="196">
        <f>D78</f>
        <v>2805.1895000000004</v>
      </c>
    </row>
    <row r="79" spans="1:19" s="104" customFormat="1" x14ac:dyDescent="0.25">
      <c r="A79" s="192" t="s">
        <v>119</v>
      </c>
      <c r="B79" s="197">
        <f>D78</f>
        <v>2805.1895000000004</v>
      </c>
      <c r="C79" s="198">
        <f>J21</f>
        <v>5.6000000000000001E-2</v>
      </c>
      <c r="D79" s="194">
        <f>C79*B79</f>
        <v>157.09061200000002</v>
      </c>
      <c r="E79" s="195"/>
      <c r="F79" s="196">
        <f>D79</f>
        <v>157.09061200000002</v>
      </c>
    </row>
    <row r="80" spans="1:19" s="104" customFormat="1" x14ac:dyDescent="0.25">
      <c r="A80" s="192" t="s">
        <v>120</v>
      </c>
      <c r="B80" s="193"/>
      <c r="C80" s="194"/>
      <c r="D80" s="183"/>
      <c r="E80" s="195"/>
      <c r="F80" s="196"/>
    </row>
    <row r="81" spans="1:6" s="104" customFormat="1" x14ac:dyDescent="0.25">
      <c r="A81" s="192"/>
      <c r="B81" s="193"/>
      <c r="C81" s="183"/>
      <c r="D81" s="183"/>
      <c r="E81" s="195"/>
      <c r="F81" s="199"/>
    </row>
    <row r="82" spans="1:6" s="104" customFormat="1" x14ac:dyDescent="0.25">
      <c r="A82" s="181" t="s">
        <v>121</v>
      </c>
      <c r="B82" s="183"/>
      <c r="C82" s="183"/>
      <c r="D82" s="194">
        <f>F75-D79</f>
        <v>5534.7630129999998</v>
      </c>
      <c r="E82" s="195"/>
      <c r="F82" s="196"/>
    </row>
    <row r="83" spans="1:6" s="104" customFormat="1" x14ac:dyDescent="0.25">
      <c r="A83" s="192" t="s">
        <v>122</v>
      </c>
      <c r="B83" s="183"/>
      <c r="C83" s="183"/>
      <c r="D83" s="194">
        <f>D134</f>
        <v>261.3</v>
      </c>
      <c r="E83" s="195"/>
      <c r="F83" s="196"/>
    </row>
    <row r="84" spans="1:6" s="104" customFormat="1" x14ac:dyDescent="0.25">
      <c r="A84" s="192" t="s">
        <v>123</v>
      </c>
      <c r="B84" s="200"/>
      <c r="C84" s="183"/>
      <c r="D84" s="194">
        <f>D38+F66</f>
        <v>5577.6260000000002</v>
      </c>
      <c r="E84" s="195"/>
      <c r="F84" s="196"/>
    </row>
    <row r="85" spans="1:6" s="104" customFormat="1" ht="15.75" thickBot="1" x14ac:dyDescent="0.3">
      <c r="A85" s="201" t="s">
        <v>124</v>
      </c>
      <c r="B85" s="202"/>
      <c r="C85" s="202"/>
      <c r="D85" s="202"/>
      <c r="E85" s="203"/>
      <c r="F85" s="204"/>
    </row>
    <row r="86" spans="1:6" s="29" customFormat="1" x14ac:dyDescent="0.25"/>
    <row r="87" spans="1:6" s="29" customFormat="1" hidden="1" x14ac:dyDescent="0.25"/>
    <row r="88" spans="1:6" s="29" customFormat="1" hidden="1" x14ac:dyDescent="0.25">
      <c r="A88" s="294" t="s">
        <v>21</v>
      </c>
      <c r="B88" s="295"/>
    </row>
    <row r="89" spans="1:6" s="29" customFormat="1" hidden="1" x14ac:dyDescent="0.25">
      <c r="A89" s="205"/>
      <c r="B89" s="206"/>
      <c r="C89" s="296">
        <f>D38</f>
        <v>3350</v>
      </c>
      <c r="D89" s="207"/>
    </row>
    <row r="90" spans="1:6" s="29" customFormat="1" hidden="1" x14ac:dyDescent="0.25">
      <c r="A90" s="208" t="s">
        <v>125</v>
      </c>
      <c r="B90" s="209">
        <f>IF(I3&gt;=11,I5,0)</f>
        <v>0</v>
      </c>
      <c r="C90" s="297"/>
      <c r="D90" s="210" t="e">
        <f>$C$77*B90</f>
        <v>#VALUE!</v>
      </c>
    </row>
    <row r="91" spans="1:6" s="29" customFormat="1" hidden="1" x14ac:dyDescent="0.25">
      <c r="A91" s="208" t="s">
        <v>126</v>
      </c>
      <c r="B91" s="209">
        <f>IF(I3&lt;50,0%,0.5%)</f>
        <v>0</v>
      </c>
      <c r="C91" s="297"/>
      <c r="D91" s="210" t="e">
        <f t="shared" ref="D91:D96" si="4">$C$77*B91</f>
        <v>#VALUE!</v>
      </c>
    </row>
    <row r="92" spans="1:6" s="29" customFormat="1" hidden="1" x14ac:dyDescent="0.25">
      <c r="A92" s="208" t="s">
        <v>18</v>
      </c>
      <c r="B92" s="209">
        <v>1.6000000000000001E-4</v>
      </c>
      <c r="C92" s="297"/>
      <c r="D92" s="210" t="e">
        <f t="shared" si="4"/>
        <v>#VALUE!</v>
      </c>
    </row>
    <row r="93" spans="1:6" s="29" customFormat="1" hidden="1" x14ac:dyDescent="0.25">
      <c r="A93" s="208" t="s">
        <v>19</v>
      </c>
      <c r="B93" s="209">
        <v>3.0000000000000001E-3</v>
      </c>
      <c r="C93" s="297"/>
      <c r="D93" s="210" t="e">
        <f t="shared" si="4"/>
        <v>#VALUE!</v>
      </c>
    </row>
    <row r="94" spans="1:6" s="29" customFormat="1" hidden="1" x14ac:dyDescent="0.25">
      <c r="A94" s="208" t="s">
        <v>20</v>
      </c>
      <c r="B94" s="209">
        <v>5.8999999999999999E-3</v>
      </c>
      <c r="C94" s="297"/>
      <c r="D94" s="210" t="e">
        <f t="shared" si="4"/>
        <v>#VALUE!</v>
      </c>
    </row>
    <row r="95" spans="1:6" s="29" customFormat="1" hidden="1" x14ac:dyDescent="0.25">
      <c r="A95" s="208" t="s">
        <v>127</v>
      </c>
      <c r="B95" s="209">
        <f>IF(I3&lt;11,0.55%,1%)</f>
        <v>5.5000000000000005E-3</v>
      </c>
      <c r="C95" s="297"/>
      <c r="D95" s="210" t="e">
        <f t="shared" si="4"/>
        <v>#VALUE!</v>
      </c>
    </row>
    <row r="96" spans="1:6" s="29" customFormat="1" hidden="1" x14ac:dyDescent="0.25">
      <c r="A96" s="208" t="s">
        <v>128</v>
      </c>
      <c r="B96" s="209">
        <f>IF(I3&lt;=50,0,0.45%)</f>
        <v>0</v>
      </c>
      <c r="C96" s="297"/>
      <c r="D96" s="210" t="e">
        <f t="shared" si="4"/>
        <v>#VALUE!</v>
      </c>
    </row>
    <row r="97" spans="1:4" s="29" customFormat="1" hidden="1" x14ac:dyDescent="0.25">
      <c r="A97" s="40"/>
      <c r="B97" s="90"/>
      <c r="C97" s="90"/>
      <c r="D97" s="42"/>
    </row>
    <row r="98" spans="1:4" s="29" customFormat="1" hidden="1" x14ac:dyDescent="0.25">
      <c r="A98" s="40" t="s">
        <v>129</v>
      </c>
      <c r="B98" s="211">
        <f>IF(I3&gt;=11,+F39+F40+F41,0)</f>
        <v>0</v>
      </c>
      <c r="C98" s="212">
        <v>0.08</v>
      </c>
      <c r="D98" s="213">
        <f>C98*B98</f>
        <v>0</v>
      </c>
    </row>
    <row r="99" spans="1:4" s="29" customFormat="1" ht="15.75" hidden="1" thickBot="1" x14ac:dyDescent="0.3">
      <c r="A99" s="50" t="s">
        <v>37</v>
      </c>
      <c r="B99" s="214">
        <f>D38</f>
        <v>3350</v>
      </c>
      <c r="C99" s="215">
        <v>1E-3</v>
      </c>
      <c r="D99" s="216">
        <f>C99*B99</f>
        <v>3.35</v>
      </c>
    </row>
    <row r="100" spans="1:4" s="29" customFormat="1" hidden="1" x14ac:dyDescent="0.25"/>
    <row r="101" spans="1:4" s="29" customFormat="1" ht="15.75" hidden="1" thickBot="1" x14ac:dyDescent="0.3">
      <c r="A101" s="217" t="s">
        <v>130</v>
      </c>
      <c r="B101" s="218"/>
      <c r="C101" s="218"/>
      <c r="D101" s="219" t="e">
        <f>SUM(D90:D99)</f>
        <v>#VALUE!</v>
      </c>
    </row>
    <row r="102" spans="1:4" s="29" customFormat="1" hidden="1" x14ac:dyDescent="0.25"/>
    <row r="103" spans="1:4" s="29" customFormat="1" ht="15.75" hidden="1" thickBot="1" x14ac:dyDescent="0.3">
      <c r="A103" s="284" t="s">
        <v>28</v>
      </c>
      <c r="B103" s="285"/>
      <c r="C103" s="285"/>
      <c r="D103" s="286"/>
    </row>
    <row r="104" spans="1:4" s="29" customFormat="1" hidden="1" x14ac:dyDescent="0.25">
      <c r="A104" s="220" t="s">
        <v>24</v>
      </c>
      <c r="B104" s="221">
        <f>D38</f>
        <v>3350</v>
      </c>
      <c r="C104" s="222">
        <v>2.4E-2</v>
      </c>
      <c r="D104" s="223">
        <f>C104*B104</f>
        <v>80.400000000000006</v>
      </c>
    </row>
    <row r="105" spans="1:4" s="29" customFormat="1" hidden="1" x14ac:dyDescent="0.25">
      <c r="A105" s="224" t="s">
        <v>25</v>
      </c>
      <c r="B105" s="221">
        <f>B104</f>
        <v>3350</v>
      </c>
      <c r="C105" s="225">
        <v>7.4999999999999997E-3</v>
      </c>
      <c r="D105" s="226">
        <f>C105*B105</f>
        <v>25.125</v>
      </c>
    </row>
    <row r="106" spans="1:4" s="29" customFormat="1" hidden="1" x14ac:dyDescent="0.25">
      <c r="A106" s="224" t="s">
        <v>33</v>
      </c>
      <c r="B106" s="221">
        <f>B61</f>
        <v>3425.375</v>
      </c>
      <c r="C106" s="225">
        <v>-1.7000000000000001E-2</v>
      </c>
      <c r="D106" s="226">
        <f>C106*B106</f>
        <v>-58.231375000000007</v>
      </c>
    </row>
    <row r="107" spans="1:4" s="29" customFormat="1" hidden="1" x14ac:dyDescent="0.25">
      <c r="A107" s="165"/>
      <c r="B107" s="227"/>
      <c r="C107" s="228"/>
      <c r="D107" s="229"/>
    </row>
    <row r="108" spans="1:4" s="29" customFormat="1" ht="15.75" hidden="1" thickBot="1" x14ac:dyDescent="0.3">
      <c r="A108" s="230" t="s">
        <v>27</v>
      </c>
      <c r="B108" s="231"/>
      <c r="C108" s="232"/>
      <c r="D108" s="233">
        <f>SUM(D104:D107)</f>
        <v>47.293624999999999</v>
      </c>
    </row>
    <row r="109" spans="1:4" s="29" customFormat="1" hidden="1" x14ac:dyDescent="0.25">
      <c r="A109" s="19"/>
      <c r="B109" s="19"/>
      <c r="C109" s="19"/>
      <c r="D109" s="19"/>
    </row>
    <row r="110" spans="1:4" s="29" customFormat="1" hidden="1" x14ac:dyDescent="0.25">
      <c r="A110" s="19"/>
      <c r="B110" s="19"/>
      <c r="C110" s="19"/>
      <c r="D110" s="19"/>
    </row>
    <row r="111" spans="1:4" s="29" customFormat="1" ht="15.75" hidden="1" thickBot="1" x14ac:dyDescent="0.3">
      <c r="A111" s="284" t="s">
        <v>131</v>
      </c>
      <c r="B111" s="285"/>
      <c r="C111" s="285"/>
      <c r="D111" s="286"/>
    </row>
    <row r="112" spans="1:4" s="29" customFormat="1" hidden="1" x14ac:dyDescent="0.25">
      <c r="A112" s="24" t="s">
        <v>132</v>
      </c>
      <c r="B112" s="234"/>
      <c r="C112" s="234"/>
      <c r="D112" s="235">
        <f>-F64</f>
        <v>0</v>
      </c>
    </row>
    <row r="113" spans="1:4" s="29" customFormat="1" hidden="1" x14ac:dyDescent="0.25">
      <c r="A113" s="21" t="s">
        <v>30</v>
      </c>
      <c r="B113" s="236">
        <f>B63</f>
        <v>0</v>
      </c>
      <c r="C113" s="237">
        <v>1.5</v>
      </c>
      <c r="D113" s="238">
        <f>C113*B113</f>
        <v>0</v>
      </c>
    </row>
    <row r="114" spans="1:4" s="29" customFormat="1" hidden="1" x14ac:dyDescent="0.25">
      <c r="A114" s="21" t="s">
        <v>29</v>
      </c>
      <c r="B114" s="22">
        <f>D38</f>
        <v>3350</v>
      </c>
      <c r="C114" s="225">
        <v>1.7999999999999999E-2</v>
      </c>
      <c r="D114" s="238">
        <f>C114*B114</f>
        <v>60.3</v>
      </c>
    </row>
    <row r="115" spans="1:4" s="29" customFormat="1" hidden="1" x14ac:dyDescent="0.25">
      <c r="A115" s="21" t="s">
        <v>35</v>
      </c>
      <c r="B115" s="22">
        <f>B114</f>
        <v>3350</v>
      </c>
      <c r="C115" s="225">
        <v>0.06</v>
      </c>
      <c r="D115" s="238">
        <f>C115*B115</f>
        <v>201</v>
      </c>
    </row>
    <row r="116" spans="1:4" s="29" customFormat="1" ht="15.75" hidden="1" thickBot="1" x14ac:dyDescent="0.3">
      <c r="A116" s="239" t="s">
        <v>15</v>
      </c>
      <c r="B116" s="23"/>
      <c r="C116" s="23"/>
      <c r="D116" s="240">
        <f>D112+D113+D114+D115</f>
        <v>261.3</v>
      </c>
    </row>
    <row r="117" spans="1:4" s="29" customFormat="1" hidden="1" x14ac:dyDescent="0.25"/>
    <row r="118" spans="1:4" s="29" customFormat="1" hidden="1" x14ac:dyDescent="0.25"/>
    <row r="119" spans="1:4" s="29" customFormat="1" hidden="1" x14ac:dyDescent="0.25"/>
    <row r="120" spans="1:4" s="29" customFormat="1" hidden="1" x14ac:dyDescent="0.25"/>
    <row r="121" spans="1:4" s="29" customFormat="1" x14ac:dyDescent="0.25"/>
    <row r="122" spans="1:4" s="29" customFormat="1" ht="15.75" customHeight="1" thickBot="1" x14ac:dyDescent="0.3">
      <c r="A122" s="289" t="s">
        <v>28</v>
      </c>
      <c r="B122" s="290"/>
      <c r="C122" s="290"/>
      <c r="D122" s="291"/>
    </row>
    <row r="123" spans="1:4" s="29" customFormat="1" x14ac:dyDescent="0.25">
      <c r="A123" s="7" t="s">
        <v>24</v>
      </c>
      <c r="B123" s="8">
        <f>D38</f>
        <v>3350</v>
      </c>
      <c r="C123" s="9">
        <v>2.4E-2</v>
      </c>
      <c r="D123" s="10">
        <f t="shared" ref="D123:D125" si="5">B123*C123</f>
        <v>80.400000000000006</v>
      </c>
    </row>
    <row r="124" spans="1:4" s="29" customFormat="1" x14ac:dyDescent="0.25">
      <c r="A124" s="3" t="s">
        <v>25</v>
      </c>
      <c r="B124" s="4">
        <f>B123</f>
        <v>3350</v>
      </c>
      <c r="C124" s="11">
        <v>7.4999999999999997E-3</v>
      </c>
      <c r="D124" s="5">
        <f t="shared" si="5"/>
        <v>25.125</v>
      </c>
    </row>
    <row r="125" spans="1:4" s="29" customFormat="1" x14ac:dyDescent="0.25">
      <c r="A125" s="3" t="s">
        <v>26</v>
      </c>
      <c r="B125" s="4">
        <f>B61</f>
        <v>3425.375</v>
      </c>
      <c r="C125" s="12">
        <v>-1.7000000000000001E-2</v>
      </c>
      <c r="D125" s="5">
        <f t="shared" si="5"/>
        <v>-58.231375000000007</v>
      </c>
    </row>
    <row r="126" spans="1:4" s="29" customFormat="1" x14ac:dyDescent="0.25">
      <c r="A126" s="3" t="s">
        <v>8</v>
      </c>
      <c r="B126" s="13"/>
      <c r="C126" s="14"/>
      <c r="D126" s="15"/>
    </row>
    <row r="127" spans="1:4" s="29" customFormat="1" ht="15.75" thickBot="1" x14ac:dyDescent="0.3">
      <c r="A127" s="6" t="s">
        <v>27</v>
      </c>
      <c r="B127" s="16"/>
      <c r="C127" s="17"/>
      <c r="D127" s="18">
        <f>SUM(D123:D126)</f>
        <v>47.293624999999999</v>
      </c>
    </row>
    <row r="128" spans="1:4" s="29" customFormat="1" x14ac:dyDescent="0.25">
      <c r="A128" s="269"/>
      <c r="B128" s="270"/>
      <c r="C128" s="271"/>
      <c r="D128" s="272"/>
    </row>
    <row r="129" spans="1:4" s="29" customFormat="1" x14ac:dyDescent="0.25">
      <c r="A129" s="269"/>
      <c r="B129" s="270"/>
      <c r="C129" s="271"/>
      <c r="D129" s="272"/>
    </row>
    <row r="130" spans="1:4" s="29" customFormat="1" ht="15.75" thickBot="1" x14ac:dyDescent="0.3">
      <c r="A130" s="273" t="s">
        <v>122</v>
      </c>
    </row>
    <row r="131" spans="1:4" s="29" customFormat="1" x14ac:dyDescent="0.25">
      <c r="A131" s="242" t="s">
        <v>133</v>
      </c>
      <c r="B131" s="274"/>
      <c r="C131" s="32"/>
      <c r="D131" s="275"/>
    </row>
    <row r="132" spans="1:4" s="29" customFormat="1" x14ac:dyDescent="0.25">
      <c r="A132" s="243" t="s">
        <v>134</v>
      </c>
      <c r="B132" s="276">
        <f>D38</f>
        <v>3350</v>
      </c>
      <c r="C132" s="277">
        <v>0.06</v>
      </c>
      <c r="D132" s="278">
        <f>C132*B132</f>
        <v>201</v>
      </c>
    </row>
    <row r="133" spans="1:4" s="29" customFormat="1" x14ac:dyDescent="0.25">
      <c r="A133" s="243" t="s">
        <v>135</v>
      </c>
      <c r="B133" s="276">
        <f>B132</f>
        <v>3350</v>
      </c>
      <c r="C133" s="212">
        <v>1.7999999999999999E-2</v>
      </c>
      <c r="D133" s="278">
        <f>C133*B133</f>
        <v>60.3</v>
      </c>
    </row>
    <row r="134" spans="1:4" s="29" customFormat="1" ht="15.75" thickBot="1" x14ac:dyDescent="0.3">
      <c r="A134" s="252" t="s">
        <v>15</v>
      </c>
      <c r="B134" s="279"/>
      <c r="C134" s="280"/>
      <c r="D134" s="281">
        <f>SUM(D131:D133)</f>
        <v>261.3</v>
      </c>
    </row>
    <row r="135" spans="1:4" s="29" customFormat="1" x14ac:dyDescent="0.25"/>
    <row r="136" spans="1:4" s="29" customFormat="1" ht="15.75" thickBot="1" x14ac:dyDescent="0.3"/>
    <row r="137" spans="1:4" s="29" customFormat="1" x14ac:dyDescent="0.25">
      <c r="A137" s="244" t="s">
        <v>21</v>
      </c>
      <c r="B137" s="245" t="s">
        <v>7</v>
      </c>
      <c r="C137" s="245" t="s">
        <v>8</v>
      </c>
      <c r="D137" s="246" t="s">
        <v>79</v>
      </c>
    </row>
    <row r="138" spans="1:4" s="29" customFormat="1" ht="16.5" x14ac:dyDescent="0.25">
      <c r="A138" s="247" t="s">
        <v>136</v>
      </c>
      <c r="B138" s="221">
        <f>$D$38</f>
        <v>3350</v>
      </c>
      <c r="C138" s="248"/>
      <c r="D138" s="249"/>
    </row>
    <row r="139" spans="1:4" s="29" customFormat="1" ht="16.5" x14ac:dyDescent="0.25">
      <c r="A139" s="247" t="s">
        <v>137</v>
      </c>
      <c r="B139" s="221">
        <f t="shared" ref="B139:B143" si="6">$D$38</f>
        <v>3350</v>
      </c>
      <c r="C139" s="248"/>
      <c r="D139" s="249"/>
    </row>
    <row r="140" spans="1:4" s="29" customFormat="1" ht="16.5" x14ac:dyDescent="0.25">
      <c r="A140" s="247" t="s">
        <v>138</v>
      </c>
      <c r="B140" s="221">
        <f t="shared" si="6"/>
        <v>3350</v>
      </c>
      <c r="C140" s="225">
        <v>3.0000000000000001E-3</v>
      </c>
      <c r="D140" s="250">
        <f t="shared" ref="D140:D145" si="7">C140*B140</f>
        <v>10.050000000000001</v>
      </c>
    </row>
    <row r="141" spans="1:4" s="29" customFormat="1" ht="16.5" x14ac:dyDescent="0.25">
      <c r="A141" s="247" t="s">
        <v>139</v>
      </c>
      <c r="B141" s="221">
        <f t="shared" si="6"/>
        <v>3350</v>
      </c>
      <c r="C141" s="225">
        <v>6.7999999999999996E-3</v>
      </c>
      <c r="D141" s="250">
        <f t="shared" si="7"/>
        <v>22.779999999999998</v>
      </c>
    </row>
    <row r="142" spans="1:4" s="29" customFormat="1" ht="16.5" x14ac:dyDescent="0.25">
      <c r="A142" s="247" t="s">
        <v>127</v>
      </c>
      <c r="B142" s="221">
        <f t="shared" si="6"/>
        <v>3350</v>
      </c>
      <c r="C142" s="225">
        <v>5.4999999999999997E-3</v>
      </c>
      <c r="D142" s="250">
        <f t="shared" si="7"/>
        <v>18.424999999999997</v>
      </c>
    </row>
    <row r="143" spans="1:4" s="29" customFormat="1" ht="16.5" x14ac:dyDescent="0.25">
      <c r="A143" s="247" t="s">
        <v>140</v>
      </c>
      <c r="B143" s="221">
        <f t="shared" si="6"/>
        <v>3350</v>
      </c>
      <c r="C143" s="253">
        <v>1.6000000000000001E-4</v>
      </c>
      <c r="D143" s="250">
        <f t="shared" si="7"/>
        <v>0.53600000000000003</v>
      </c>
    </row>
    <row r="144" spans="1:4" s="29" customFormat="1" ht="16.5" x14ac:dyDescent="0.25">
      <c r="A144" s="247" t="s">
        <v>141</v>
      </c>
      <c r="B144" s="248"/>
      <c r="C144" s="248"/>
      <c r="D144" s="254">
        <f>SUM(D140:D143)</f>
        <v>51.790999999999997</v>
      </c>
    </row>
    <row r="145" spans="1:4" s="29" customFormat="1" ht="16.5" x14ac:dyDescent="0.25">
      <c r="A145" s="247" t="s">
        <v>129</v>
      </c>
      <c r="B145" s="221">
        <f>J18</f>
        <v>3350</v>
      </c>
      <c r="C145" s="225">
        <v>1E-3</v>
      </c>
      <c r="D145" s="250">
        <f t="shared" si="7"/>
        <v>3.35</v>
      </c>
    </row>
    <row r="146" spans="1:4" s="29" customFormat="1" ht="16.5" x14ac:dyDescent="0.25">
      <c r="A146" s="247"/>
      <c r="B146" s="248"/>
      <c r="C146" s="248"/>
      <c r="D146" s="249"/>
    </row>
    <row r="147" spans="1:4" s="29" customFormat="1" ht="17.25" thickBot="1" x14ac:dyDescent="0.3">
      <c r="A147" s="251" t="s">
        <v>36</v>
      </c>
      <c r="B147" s="125"/>
      <c r="C147" s="125"/>
      <c r="D147" s="255">
        <f>SUM(D144:D145)</f>
        <v>55.140999999999998</v>
      </c>
    </row>
    <row r="148" spans="1:4" s="29" customFormat="1" x14ac:dyDescent="0.25"/>
    <row r="149" spans="1:4" s="29" customFormat="1" x14ac:dyDescent="0.25"/>
  </sheetData>
  <mergeCells count="6">
    <mergeCell ref="A111:D111"/>
    <mergeCell ref="A122:D122"/>
    <mergeCell ref="B18:C18"/>
    <mergeCell ref="A88:B88"/>
    <mergeCell ref="C89:C96"/>
    <mergeCell ref="A103:D10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374F-616C-4349-AD2E-D6DB3998DA56}">
  <dimension ref="A1:S149"/>
  <sheetViews>
    <sheetView topLeftCell="A37" workbookViewId="0">
      <selection activeCell="D131" sqref="D131"/>
    </sheetView>
  </sheetViews>
  <sheetFormatPr baseColWidth="10" defaultRowHeight="15" x14ac:dyDescent="0.25"/>
  <cols>
    <col min="1" max="1" width="77.42578125" style="2" customWidth="1"/>
    <col min="2" max="2" width="13.85546875" style="2" bestFit="1" customWidth="1"/>
    <col min="3" max="3" width="11.85546875" style="2" bestFit="1" customWidth="1"/>
    <col min="4" max="4" width="14.7109375" style="2" bestFit="1" customWidth="1"/>
    <col min="5" max="5" width="10.85546875" style="2" bestFit="1" customWidth="1"/>
    <col min="6" max="6" width="11.85546875" style="2" bestFit="1" customWidth="1"/>
    <col min="7" max="7" width="15.140625" style="2" customWidth="1"/>
    <col min="8" max="8" width="11.42578125" style="2"/>
    <col min="9" max="9" width="49.42578125" style="2" bestFit="1" customWidth="1"/>
    <col min="10" max="16384" width="11.42578125" style="2"/>
  </cols>
  <sheetData>
    <row r="1" spans="1:10" ht="15.75" thickBot="1" x14ac:dyDescent="0.3"/>
    <row r="2" spans="1:10" s="29" customFormat="1" ht="23.25" thickBot="1" x14ac:dyDescent="0.3">
      <c r="A2" s="26" t="s">
        <v>38</v>
      </c>
      <c r="B2" s="27"/>
      <c r="C2" s="27"/>
      <c r="D2" s="27"/>
      <c r="E2" s="27"/>
      <c r="F2" s="28"/>
      <c r="I2" s="30" t="s">
        <v>39</v>
      </c>
    </row>
    <row r="3" spans="1:10" s="29" customFormat="1" ht="15.75" thickBot="1" x14ac:dyDescent="0.3">
      <c r="A3" s="31" t="s">
        <v>40</v>
      </c>
      <c r="B3" s="32"/>
      <c r="C3" s="33"/>
      <c r="D3" s="34" t="s">
        <v>41</v>
      </c>
      <c r="E3" s="35"/>
      <c r="F3" s="36" t="s">
        <v>42</v>
      </c>
    </row>
    <row r="4" spans="1:10" s="29" customFormat="1" x14ac:dyDescent="0.25">
      <c r="A4" s="37" t="s">
        <v>43</v>
      </c>
      <c r="B4" s="38"/>
      <c r="C4" s="39"/>
      <c r="D4" s="40" t="s">
        <v>43</v>
      </c>
      <c r="E4" s="41"/>
      <c r="F4" s="42"/>
      <c r="I4" s="34" t="s">
        <v>9</v>
      </c>
      <c r="J4" s="43">
        <v>2500</v>
      </c>
    </row>
    <row r="5" spans="1:10" s="29" customFormat="1" x14ac:dyDescent="0.25">
      <c r="A5" s="37" t="s">
        <v>44</v>
      </c>
      <c r="B5" s="38"/>
      <c r="C5" s="39"/>
      <c r="D5" s="40" t="s">
        <v>45</v>
      </c>
      <c r="E5" s="41"/>
      <c r="F5" s="42"/>
      <c r="I5" s="40" t="s">
        <v>46</v>
      </c>
      <c r="J5" s="42">
        <v>151.66999999999999</v>
      </c>
    </row>
    <row r="6" spans="1:10" s="29" customFormat="1" x14ac:dyDescent="0.25">
      <c r="A6" s="37" t="s">
        <v>47</v>
      </c>
      <c r="B6" s="38"/>
      <c r="C6" s="39"/>
      <c r="D6" s="40" t="s">
        <v>48</v>
      </c>
      <c r="E6" s="41"/>
      <c r="F6" s="42"/>
      <c r="I6" s="40" t="s">
        <v>49</v>
      </c>
      <c r="J6" s="42"/>
    </row>
    <row r="7" spans="1:10" s="29" customFormat="1" x14ac:dyDescent="0.25">
      <c r="A7" s="37" t="s">
        <v>47</v>
      </c>
      <c r="B7" s="38"/>
      <c r="C7" s="39"/>
      <c r="D7" s="40" t="s">
        <v>50</v>
      </c>
      <c r="E7" s="41"/>
      <c r="F7" s="42"/>
      <c r="I7" s="20" t="s">
        <v>22</v>
      </c>
      <c r="J7" s="44">
        <v>8</v>
      </c>
    </row>
    <row r="8" spans="1:10" s="29" customFormat="1" x14ac:dyDescent="0.25">
      <c r="A8" s="37" t="s">
        <v>51</v>
      </c>
      <c r="B8" s="38"/>
      <c r="C8" s="39"/>
      <c r="D8" s="40"/>
      <c r="E8" s="41"/>
      <c r="F8" s="42"/>
      <c r="I8" s="40" t="s">
        <v>52</v>
      </c>
      <c r="J8" s="45">
        <v>1.7999999999999999E-2</v>
      </c>
    </row>
    <row r="9" spans="1:10" s="29" customFormat="1" x14ac:dyDescent="0.25">
      <c r="A9" s="37" t="s">
        <v>53</v>
      </c>
      <c r="B9" s="38"/>
      <c r="C9" s="39"/>
      <c r="D9" s="40" t="s">
        <v>54</v>
      </c>
      <c r="E9" s="41"/>
      <c r="F9" s="42"/>
      <c r="I9" s="46" t="s">
        <v>55</v>
      </c>
      <c r="J9" s="47">
        <v>0</v>
      </c>
    </row>
    <row r="10" spans="1:10" s="29" customFormat="1" x14ac:dyDescent="0.25">
      <c r="A10" s="37" t="s">
        <v>56</v>
      </c>
      <c r="B10" s="38"/>
      <c r="C10" s="39"/>
      <c r="D10" s="40" t="s">
        <v>57</v>
      </c>
      <c r="E10" s="41"/>
      <c r="F10" s="42"/>
      <c r="I10" s="40" t="s">
        <v>58</v>
      </c>
      <c r="J10" s="48">
        <v>11.27</v>
      </c>
    </row>
    <row r="11" spans="1:10" s="29" customFormat="1" x14ac:dyDescent="0.25">
      <c r="A11" s="37" t="s">
        <v>59</v>
      </c>
      <c r="B11" s="38"/>
      <c r="C11" s="39"/>
      <c r="D11" s="40" t="s">
        <v>60</v>
      </c>
      <c r="E11" s="41"/>
      <c r="F11" s="42"/>
      <c r="I11" s="40"/>
      <c r="J11" s="49"/>
    </row>
    <row r="12" spans="1:10" s="29" customFormat="1" x14ac:dyDescent="0.25">
      <c r="A12" s="37" t="s">
        <v>61</v>
      </c>
      <c r="B12" s="38"/>
      <c r="C12" s="39"/>
      <c r="D12" s="40" t="s">
        <v>62</v>
      </c>
      <c r="E12" s="41"/>
      <c r="F12" s="42"/>
      <c r="I12" s="40" t="s">
        <v>63</v>
      </c>
      <c r="J12" s="42">
        <v>0</v>
      </c>
    </row>
    <row r="13" spans="1:10" s="29" customFormat="1" x14ac:dyDescent="0.25">
      <c r="A13" s="37" t="s">
        <v>64</v>
      </c>
      <c r="B13" s="38"/>
      <c r="C13" s="39"/>
      <c r="D13" s="40" t="s">
        <v>65</v>
      </c>
      <c r="E13" s="41"/>
      <c r="F13" s="42"/>
      <c r="I13" s="40" t="s">
        <v>10</v>
      </c>
      <c r="J13" s="42">
        <v>0</v>
      </c>
    </row>
    <row r="14" spans="1:10" s="29" customFormat="1" x14ac:dyDescent="0.25">
      <c r="A14" s="37" t="s">
        <v>66</v>
      </c>
      <c r="B14" s="38"/>
      <c r="C14" s="39"/>
      <c r="D14" s="40" t="s">
        <v>67</v>
      </c>
      <c r="E14" s="41"/>
      <c r="F14" s="42"/>
      <c r="I14" s="40" t="s">
        <v>11</v>
      </c>
      <c r="J14" s="42"/>
    </row>
    <row r="15" spans="1:10" s="29" customFormat="1" x14ac:dyDescent="0.25">
      <c r="A15" s="37"/>
      <c r="B15" s="38"/>
      <c r="C15" s="39"/>
      <c r="D15" s="40" t="s">
        <v>68</v>
      </c>
      <c r="E15" s="41"/>
      <c r="F15" s="42"/>
      <c r="I15" s="40" t="s">
        <v>69</v>
      </c>
      <c r="J15" s="42"/>
    </row>
    <row r="16" spans="1:10" s="29" customFormat="1" x14ac:dyDescent="0.25">
      <c r="A16" s="40"/>
      <c r="B16" s="38"/>
      <c r="C16" s="39"/>
      <c r="D16" s="40"/>
      <c r="E16" s="41"/>
      <c r="F16" s="42"/>
      <c r="I16" s="40" t="s">
        <v>70</v>
      </c>
      <c r="J16" s="42"/>
    </row>
    <row r="17" spans="1:16" s="29" customFormat="1" ht="15.75" thickBot="1" x14ac:dyDescent="0.3">
      <c r="A17" s="50"/>
      <c r="B17" s="51"/>
      <c r="C17" s="52"/>
      <c r="D17" s="50"/>
      <c r="E17" s="53"/>
      <c r="F17" s="54"/>
      <c r="I17" s="20" t="s">
        <v>71</v>
      </c>
      <c r="J17" s="42"/>
    </row>
    <row r="18" spans="1:16" s="29" customFormat="1" ht="15.75" thickBot="1" x14ac:dyDescent="0.3">
      <c r="A18" s="55" t="s">
        <v>72</v>
      </c>
      <c r="B18" s="292">
        <v>44927</v>
      </c>
      <c r="C18" s="293"/>
      <c r="D18" s="57" t="s">
        <v>73</v>
      </c>
      <c r="E18" s="58"/>
      <c r="F18" s="56">
        <v>44957</v>
      </c>
      <c r="I18" s="20" t="s">
        <v>74</v>
      </c>
      <c r="J18" s="59">
        <f>D38</f>
        <v>3350</v>
      </c>
    </row>
    <row r="19" spans="1:16" s="29" customFormat="1" ht="20.25" customHeight="1" thickBot="1" x14ac:dyDescent="0.3">
      <c r="A19" s="60" t="s">
        <v>75</v>
      </c>
      <c r="B19" s="61"/>
      <c r="C19" s="61"/>
      <c r="D19" s="61"/>
      <c r="E19" s="62"/>
      <c r="F19" s="63"/>
      <c r="I19" s="20" t="s">
        <v>76</v>
      </c>
      <c r="J19" s="25">
        <v>0</v>
      </c>
    </row>
    <row r="20" spans="1:16" s="29" customFormat="1" ht="24" customHeight="1" thickBot="1" x14ac:dyDescent="0.3">
      <c r="A20" s="64" t="s">
        <v>75</v>
      </c>
      <c r="B20" s="65" t="s">
        <v>77</v>
      </c>
      <c r="C20" s="65" t="s">
        <v>78</v>
      </c>
      <c r="D20" s="66" t="s">
        <v>79</v>
      </c>
      <c r="E20" s="67"/>
      <c r="F20" s="68"/>
      <c r="I20" s="40" t="s">
        <v>80</v>
      </c>
      <c r="J20" s="42">
        <v>0.31909999999999999</v>
      </c>
    </row>
    <row r="21" spans="1:16" s="76" customFormat="1" x14ac:dyDescent="0.2">
      <c r="A21" s="34" t="s">
        <v>9</v>
      </c>
      <c r="B21" s="69"/>
      <c r="C21" s="70"/>
      <c r="D21" s="71">
        <f>J4</f>
        <v>2500</v>
      </c>
      <c r="E21" s="72"/>
      <c r="F21" s="73"/>
      <c r="G21" s="29"/>
      <c r="H21" s="29"/>
      <c r="I21" s="74" t="s">
        <v>14</v>
      </c>
      <c r="J21" s="75">
        <v>5.6000000000000001E-2</v>
      </c>
      <c r="K21" s="29"/>
      <c r="L21" s="29"/>
      <c r="M21" s="29"/>
      <c r="N21" s="29"/>
      <c r="O21" s="29"/>
      <c r="P21" s="29"/>
    </row>
    <row r="22" spans="1:16" s="76" customFormat="1" x14ac:dyDescent="0.25">
      <c r="A22" s="77" t="s">
        <v>81</v>
      </c>
      <c r="B22" s="78"/>
      <c r="C22" s="79"/>
      <c r="D22" s="80"/>
      <c r="E22" s="81"/>
      <c r="F22" s="82"/>
      <c r="I22" s="40" t="s">
        <v>82</v>
      </c>
      <c r="J22" s="83">
        <v>0.02</v>
      </c>
      <c r="K22" s="29"/>
      <c r="L22" s="29"/>
      <c r="M22" s="29"/>
      <c r="N22" s="29"/>
      <c r="O22" s="29"/>
      <c r="P22" s="29"/>
    </row>
    <row r="23" spans="1:16" s="76" customFormat="1" x14ac:dyDescent="0.25">
      <c r="A23" s="77" t="s">
        <v>12</v>
      </c>
      <c r="B23" s="84"/>
      <c r="C23" s="85"/>
      <c r="D23" s="86"/>
      <c r="E23" s="87"/>
      <c r="F23" s="82"/>
      <c r="I23" s="40" t="s">
        <v>83</v>
      </c>
      <c r="J23" s="83">
        <v>0.04</v>
      </c>
      <c r="K23" s="29"/>
      <c r="L23" s="29"/>
      <c r="M23" s="29"/>
      <c r="N23" s="29"/>
      <c r="O23" s="29"/>
      <c r="P23" s="29"/>
    </row>
    <row r="24" spans="1:16" s="76" customFormat="1" x14ac:dyDescent="0.25">
      <c r="A24" s="77" t="s">
        <v>84</v>
      </c>
      <c r="B24" s="78"/>
      <c r="C24" s="79"/>
      <c r="D24" s="88"/>
      <c r="E24" s="89"/>
      <c r="F24" s="82"/>
      <c r="I24" s="40" t="s">
        <v>85</v>
      </c>
      <c r="J24" s="83"/>
      <c r="K24" s="29"/>
      <c r="L24" s="29"/>
      <c r="M24" s="29"/>
      <c r="N24" s="29"/>
      <c r="O24" s="29"/>
      <c r="P24" s="29"/>
    </row>
    <row r="25" spans="1:16" s="29" customFormat="1" ht="15.75" thickBot="1" x14ac:dyDescent="0.3">
      <c r="A25" s="40" t="s">
        <v>10</v>
      </c>
      <c r="B25" s="90"/>
      <c r="C25" s="91"/>
      <c r="D25" s="91"/>
      <c r="E25" s="92"/>
      <c r="F25" s="93"/>
      <c r="I25" s="50" t="s">
        <v>23</v>
      </c>
      <c r="J25" s="94"/>
    </row>
    <row r="26" spans="1:16" s="29" customFormat="1" x14ac:dyDescent="0.25">
      <c r="A26" s="40" t="s">
        <v>11</v>
      </c>
      <c r="B26" s="90"/>
      <c r="C26" s="91"/>
      <c r="D26" s="91"/>
      <c r="E26" s="92"/>
      <c r="F26" s="95"/>
    </row>
    <row r="27" spans="1:16" s="29" customFormat="1" x14ac:dyDescent="0.25">
      <c r="A27" s="40" t="s">
        <v>69</v>
      </c>
      <c r="B27" s="90"/>
      <c r="C27" s="91"/>
      <c r="D27" s="91"/>
      <c r="E27" s="92"/>
      <c r="F27" s="95"/>
    </row>
    <row r="28" spans="1:16" s="29" customFormat="1" x14ac:dyDescent="0.25">
      <c r="A28" s="40" t="s">
        <v>70</v>
      </c>
      <c r="B28" s="90"/>
      <c r="C28" s="91"/>
      <c r="D28" s="91"/>
      <c r="E28" s="92"/>
      <c r="F28" s="95"/>
    </row>
    <row r="29" spans="1:16" s="29" customFormat="1" x14ac:dyDescent="0.25">
      <c r="A29" s="40" t="s">
        <v>86</v>
      </c>
      <c r="B29" s="96"/>
      <c r="C29" s="97"/>
      <c r="D29" s="98"/>
      <c r="E29" s="99"/>
      <c r="F29" s="95"/>
    </row>
    <row r="30" spans="1:16" s="29" customFormat="1" ht="27" x14ac:dyDescent="0.25">
      <c r="A30" s="40" t="s">
        <v>87</v>
      </c>
      <c r="B30" s="100"/>
      <c r="C30" s="90"/>
      <c r="D30" s="91"/>
      <c r="E30" s="92"/>
      <c r="F30" s="101"/>
      <c r="I30" s="102"/>
    </row>
    <row r="31" spans="1:16" s="29" customFormat="1" x14ac:dyDescent="0.25">
      <c r="A31" s="40" t="s">
        <v>88</v>
      </c>
      <c r="B31" s="103"/>
      <c r="C31" s="97"/>
      <c r="D31" s="71">
        <v>850</v>
      </c>
      <c r="E31" s="99"/>
      <c r="F31" s="101"/>
    </row>
    <row r="32" spans="1:16" s="29" customFormat="1" x14ac:dyDescent="0.25">
      <c r="A32" s="40"/>
      <c r="B32" s="104"/>
      <c r="C32" s="105"/>
      <c r="D32" s="106"/>
      <c r="E32" s="107"/>
      <c r="F32" s="108"/>
    </row>
    <row r="33" spans="1:8" s="29" customFormat="1" ht="15.75" thickBot="1" x14ac:dyDescent="0.3">
      <c r="A33" s="29" t="s">
        <v>89</v>
      </c>
      <c r="B33" s="109"/>
      <c r="C33" s="110"/>
      <c r="D33" s="111"/>
      <c r="E33" s="112"/>
      <c r="F33" s="113"/>
    </row>
    <row r="34" spans="1:8" s="29" customFormat="1" x14ac:dyDescent="0.25">
      <c r="A34" s="114" t="s">
        <v>90</v>
      </c>
      <c r="B34" s="115"/>
      <c r="C34" s="116"/>
      <c r="D34" s="117"/>
      <c r="E34" s="118"/>
      <c r="F34" s="119"/>
    </row>
    <row r="35" spans="1:8" s="29" customFormat="1" x14ac:dyDescent="0.25">
      <c r="A35" s="29" t="s">
        <v>91</v>
      </c>
      <c r="B35" s="115"/>
      <c r="C35" s="116"/>
      <c r="D35" s="117"/>
      <c r="E35" s="118"/>
      <c r="F35" s="119"/>
    </row>
    <row r="36" spans="1:8" s="29" customFormat="1" x14ac:dyDescent="0.25">
      <c r="A36" s="114" t="s">
        <v>92</v>
      </c>
      <c r="B36" s="115"/>
      <c r="C36" s="120"/>
      <c r="D36" s="117"/>
      <c r="E36" s="118"/>
      <c r="F36" s="119"/>
    </row>
    <row r="37" spans="1:8" s="29" customFormat="1" ht="15.75" thickBot="1" x14ac:dyDescent="0.3">
      <c r="A37" s="121" t="s">
        <v>93</v>
      </c>
      <c r="B37" s="115"/>
      <c r="C37" s="122"/>
      <c r="D37" s="123"/>
      <c r="E37" s="118"/>
      <c r="F37" s="119"/>
    </row>
    <row r="38" spans="1:8" s="29" customFormat="1" ht="16.5" thickTop="1" thickBot="1" x14ac:dyDescent="0.3">
      <c r="A38" s="124" t="s">
        <v>0</v>
      </c>
      <c r="B38" s="125"/>
      <c r="C38" s="126"/>
      <c r="D38" s="127">
        <f>SUM(D21:D37)</f>
        <v>3350</v>
      </c>
      <c r="E38" s="128"/>
      <c r="F38" s="119"/>
    </row>
    <row r="39" spans="1:8" s="29" customFormat="1" x14ac:dyDescent="0.25">
      <c r="A39" s="129"/>
      <c r="B39" s="130"/>
      <c r="C39" s="131"/>
      <c r="D39" s="132"/>
      <c r="E39" s="133"/>
      <c r="F39" s="134"/>
    </row>
    <row r="40" spans="1:8" s="29" customFormat="1" ht="28.5" x14ac:dyDescent="0.25">
      <c r="A40" s="135" t="s">
        <v>94</v>
      </c>
      <c r="B40" s="136" t="s">
        <v>95</v>
      </c>
      <c r="C40" s="136" t="s">
        <v>96</v>
      </c>
      <c r="D40" s="136" t="s">
        <v>97</v>
      </c>
      <c r="E40" s="137"/>
      <c r="F40" s="138" t="s">
        <v>98</v>
      </c>
    </row>
    <row r="41" spans="1:8" s="29" customFormat="1" x14ac:dyDescent="0.25">
      <c r="A41" s="139" t="s">
        <v>1</v>
      </c>
      <c r="B41" s="140"/>
      <c r="C41" s="141"/>
      <c r="D41" s="141"/>
      <c r="E41" s="142"/>
      <c r="F41" s="143"/>
    </row>
    <row r="42" spans="1:8" s="29" customFormat="1" x14ac:dyDescent="0.25">
      <c r="A42" s="144" t="s">
        <v>16</v>
      </c>
      <c r="B42" s="145">
        <f>$D$38</f>
        <v>3350</v>
      </c>
      <c r="C42" s="146"/>
      <c r="D42" s="147"/>
      <c r="E42" s="148">
        <v>7.0000000000000007E-2</v>
      </c>
      <c r="F42" s="149">
        <f>E42*B42</f>
        <v>234.50000000000003</v>
      </c>
      <c r="G42" s="150"/>
      <c r="H42" s="150"/>
    </row>
    <row r="43" spans="1:8" s="29" customFormat="1" x14ac:dyDescent="0.25">
      <c r="A43" s="151" t="s">
        <v>99</v>
      </c>
      <c r="B43" s="145">
        <f t="shared" ref="B43:B57" si="0">$D$38</f>
        <v>3350</v>
      </c>
      <c r="C43" s="154">
        <f>J22</f>
        <v>0.02</v>
      </c>
      <c r="D43" s="153">
        <f>C43*B43</f>
        <v>67</v>
      </c>
      <c r="E43" s="152">
        <f>J23</f>
        <v>0.04</v>
      </c>
      <c r="F43" s="149">
        <f t="shared" ref="F43:F56" si="1">E43*B43</f>
        <v>134</v>
      </c>
      <c r="G43" s="150"/>
      <c r="H43" s="150"/>
    </row>
    <row r="44" spans="1:8" s="29" customFormat="1" x14ac:dyDescent="0.25">
      <c r="A44" s="144" t="s">
        <v>100</v>
      </c>
      <c r="B44" s="145">
        <f t="shared" si="0"/>
        <v>3350</v>
      </c>
      <c r="C44" s="154"/>
      <c r="D44" s="153"/>
      <c r="E44" s="155">
        <f>J25</f>
        <v>0</v>
      </c>
      <c r="F44" s="149">
        <f t="shared" si="1"/>
        <v>0</v>
      </c>
      <c r="G44" s="150"/>
      <c r="H44" s="150"/>
    </row>
    <row r="45" spans="1:8" s="29" customFormat="1" x14ac:dyDescent="0.25">
      <c r="A45" s="144" t="s">
        <v>101</v>
      </c>
      <c r="B45" s="145">
        <f t="shared" si="0"/>
        <v>3350</v>
      </c>
      <c r="C45" s="154"/>
      <c r="D45" s="153"/>
      <c r="E45" s="156"/>
      <c r="F45" s="149">
        <f t="shared" si="1"/>
        <v>0</v>
      </c>
      <c r="G45" s="150"/>
      <c r="H45" s="150"/>
    </row>
    <row r="46" spans="1:8" s="29" customFormat="1" x14ac:dyDescent="0.25">
      <c r="A46" s="139" t="s">
        <v>13</v>
      </c>
      <c r="B46" s="145">
        <f t="shared" si="0"/>
        <v>3350</v>
      </c>
      <c r="C46" s="151"/>
      <c r="D46" s="145"/>
      <c r="E46" s="157">
        <f>J8</f>
        <v>1.7999999999999999E-2</v>
      </c>
      <c r="F46" s="149">
        <f t="shared" si="1"/>
        <v>60.3</v>
      </c>
      <c r="G46" s="150"/>
      <c r="H46" s="150"/>
    </row>
    <row r="47" spans="1:8" s="29" customFormat="1" x14ac:dyDescent="0.25">
      <c r="A47" s="139" t="s">
        <v>2</v>
      </c>
      <c r="B47" s="145">
        <f t="shared" si="0"/>
        <v>3350</v>
      </c>
      <c r="C47" s="141"/>
      <c r="D47" s="141"/>
      <c r="E47" s="142"/>
      <c r="F47" s="149">
        <f t="shared" si="1"/>
        <v>0</v>
      </c>
      <c r="G47" s="150"/>
      <c r="H47" s="150"/>
    </row>
    <row r="48" spans="1:8" s="29" customFormat="1" x14ac:dyDescent="0.25">
      <c r="A48" s="144" t="s">
        <v>31</v>
      </c>
      <c r="B48" s="145">
        <f t="shared" si="0"/>
        <v>3350</v>
      </c>
      <c r="C48" s="154">
        <v>6.9000000000000006E-2</v>
      </c>
      <c r="D48" s="153">
        <f>C48*B48</f>
        <v>231.15</v>
      </c>
      <c r="E48" s="155">
        <v>8.5500000000000007E-2</v>
      </c>
      <c r="F48" s="149">
        <f t="shared" si="1"/>
        <v>286.42500000000001</v>
      </c>
      <c r="G48" s="150"/>
      <c r="H48" s="150"/>
    </row>
    <row r="49" spans="1:18" s="29" customFormat="1" x14ac:dyDescent="0.25">
      <c r="A49" s="144" t="s">
        <v>17</v>
      </c>
      <c r="B49" s="145">
        <f t="shared" si="0"/>
        <v>3350</v>
      </c>
      <c r="C49" s="154">
        <v>4.0000000000000001E-3</v>
      </c>
      <c r="D49" s="153">
        <f t="shared" ref="D49:D52" si="2">C49*B49</f>
        <v>13.4</v>
      </c>
      <c r="E49" s="155">
        <v>1.9E-2</v>
      </c>
      <c r="F49" s="149">
        <f t="shared" si="1"/>
        <v>63.65</v>
      </c>
      <c r="G49" s="150"/>
      <c r="H49" s="150"/>
    </row>
    <row r="50" spans="1:18" s="29" customFormat="1" x14ac:dyDescent="0.25">
      <c r="A50" s="144" t="s">
        <v>32</v>
      </c>
      <c r="B50" s="145">
        <f t="shared" si="0"/>
        <v>3350</v>
      </c>
      <c r="C50" s="154">
        <v>4.0099999999999997E-2</v>
      </c>
      <c r="D50" s="153">
        <f t="shared" si="2"/>
        <v>134.33499999999998</v>
      </c>
      <c r="E50" s="155">
        <v>6.0100000000000001E-2</v>
      </c>
      <c r="F50" s="149">
        <f t="shared" si="1"/>
        <v>201.33500000000001</v>
      </c>
      <c r="G50" s="150"/>
      <c r="H50" s="150"/>
    </row>
    <row r="51" spans="1:18" s="29" customFormat="1" x14ac:dyDescent="0.25">
      <c r="A51" s="144" t="s">
        <v>102</v>
      </c>
      <c r="B51" s="145"/>
      <c r="C51" s="154">
        <v>9.7199999999999995E-2</v>
      </c>
      <c r="D51" s="153">
        <f t="shared" si="2"/>
        <v>0</v>
      </c>
      <c r="E51" s="155">
        <v>0.1457</v>
      </c>
      <c r="F51" s="149">
        <f t="shared" si="1"/>
        <v>0</v>
      </c>
      <c r="G51" s="150"/>
      <c r="H51" s="150"/>
    </row>
    <row r="52" spans="1:18" s="29" customFormat="1" x14ac:dyDescent="0.25">
      <c r="A52" s="144" t="s">
        <v>103</v>
      </c>
      <c r="B52" s="145"/>
      <c r="C52" s="154">
        <v>1.4E-3</v>
      </c>
      <c r="D52" s="153">
        <f t="shared" si="2"/>
        <v>0</v>
      </c>
      <c r="E52" s="155">
        <v>2.0999999999999999E-3</v>
      </c>
      <c r="F52" s="149">
        <f t="shared" si="1"/>
        <v>0</v>
      </c>
      <c r="G52" s="150"/>
      <c r="H52" s="150"/>
    </row>
    <row r="53" spans="1:18" s="29" customFormat="1" x14ac:dyDescent="0.25">
      <c r="A53" s="144" t="s">
        <v>104</v>
      </c>
      <c r="B53" s="145">
        <f t="shared" si="0"/>
        <v>3350</v>
      </c>
      <c r="C53" s="154"/>
      <c r="D53" s="153"/>
      <c r="E53" s="156"/>
      <c r="F53" s="149">
        <f t="shared" si="1"/>
        <v>0</v>
      </c>
      <c r="G53" s="150"/>
      <c r="H53" s="150"/>
    </row>
    <row r="54" spans="1:18" s="29" customFormat="1" x14ac:dyDescent="0.25">
      <c r="A54" s="139" t="s">
        <v>105</v>
      </c>
      <c r="B54" s="145">
        <f t="shared" si="0"/>
        <v>3350</v>
      </c>
      <c r="C54" s="158"/>
      <c r="D54" s="145"/>
      <c r="E54" s="157">
        <v>3.4500000000000003E-2</v>
      </c>
      <c r="F54" s="149">
        <f t="shared" si="1"/>
        <v>115.575</v>
      </c>
      <c r="G54" s="150"/>
      <c r="H54" s="150"/>
    </row>
    <row r="55" spans="1:18" s="29" customFormat="1" x14ac:dyDescent="0.25">
      <c r="A55" s="139" t="s">
        <v>34</v>
      </c>
      <c r="B55" s="145">
        <f t="shared" si="0"/>
        <v>3350</v>
      </c>
      <c r="C55" s="158"/>
      <c r="D55" s="145"/>
      <c r="E55" s="157">
        <v>4.2000000000000003E-2</v>
      </c>
      <c r="F55" s="149">
        <f t="shared" si="1"/>
        <v>140.70000000000002</v>
      </c>
      <c r="G55" s="150"/>
      <c r="H55" s="150"/>
    </row>
    <row r="56" spans="1:18" s="29" customFormat="1" x14ac:dyDescent="0.25">
      <c r="A56" s="144" t="s">
        <v>106</v>
      </c>
      <c r="B56" s="145"/>
      <c r="C56" s="159">
        <v>2.4000000000000001E-4</v>
      </c>
      <c r="D56" s="145"/>
      <c r="E56" s="160">
        <v>3.6000000000000002E-4</v>
      </c>
      <c r="F56" s="149">
        <f t="shared" si="1"/>
        <v>0</v>
      </c>
      <c r="G56" s="150"/>
      <c r="H56" s="150"/>
    </row>
    <row r="57" spans="1:18" s="29" customFormat="1" x14ac:dyDescent="0.25">
      <c r="A57" s="139" t="s">
        <v>21</v>
      </c>
      <c r="B57" s="145">
        <f t="shared" si="0"/>
        <v>3350</v>
      </c>
      <c r="C57" s="158"/>
      <c r="D57" s="145"/>
      <c r="E57" s="161"/>
      <c r="F57" s="149">
        <f>D147</f>
        <v>55.140999999999998</v>
      </c>
      <c r="G57" s="150"/>
      <c r="H57" s="150"/>
      <c r="R57" s="163"/>
    </row>
    <row r="58" spans="1:18" s="29" customFormat="1" x14ac:dyDescent="0.25">
      <c r="A58" s="139"/>
      <c r="B58" s="145"/>
      <c r="C58" s="145"/>
      <c r="D58" s="145"/>
      <c r="E58" s="161"/>
      <c r="F58" s="162"/>
      <c r="G58" s="150"/>
      <c r="H58" s="150"/>
    </row>
    <row r="59" spans="1:18" s="29" customFormat="1" x14ac:dyDescent="0.25">
      <c r="A59" s="164" t="s">
        <v>107</v>
      </c>
      <c r="B59" s="145"/>
      <c r="C59" s="145"/>
      <c r="D59" s="145"/>
      <c r="E59" s="161"/>
      <c r="F59" s="162"/>
      <c r="G59" s="150"/>
      <c r="H59" s="150"/>
    </row>
    <row r="60" spans="1:18" s="29" customFormat="1" ht="18" customHeight="1" x14ac:dyDescent="0.25">
      <c r="A60" s="144"/>
      <c r="B60" s="145"/>
      <c r="C60" s="159"/>
      <c r="D60" s="145"/>
      <c r="E60" s="161"/>
      <c r="F60" s="149"/>
      <c r="G60" s="150"/>
      <c r="H60" s="150"/>
    </row>
    <row r="61" spans="1:18" s="29" customFormat="1" ht="18" customHeight="1" x14ac:dyDescent="0.25">
      <c r="A61" s="139" t="s">
        <v>108</v>
      </c>
      <c r="B61" s="145">
        <f>(D38*0.9825)+F44+F43</f>
        <v>3425.375</v>
      </c>
      <c r="C61" s="154">
        <v>6.8000000000000005E-2</v>
      </c>
      <c r="D61" s="153">
        <f t="shared" ref="D61:D63" si="3">C61*B61</f>
        <v>232.92550000000003</v>
      </c>
      <c r="E61" s="156"/>
      <c r="F61" s="149"/>
    </row>
    <row r="62" spans="1:18" s="29" customFormat="1" ht="18" customHeight="1" x14ac:dyDescent="0.25">
      <c r="A62" s="165" t="s">
        <v>109</v>
      </c>
      <c r="B62" s="166">
        <f>B61</f>
        <v>3425.375</v>
      </c>
      <c r="C62" s="167">
        <v>2.9000000000000001E-2</v>
      </c>
      <c r="D62" s="153">
        <f t="shared" si="3"/>
        <v>99.335875000000001</v>
      </c>
      <c r="E62" s="156"/>
      <c r="F62" s="168"/>
    </row>
    <row r="63" spans="1:18" s="29" customFormat="1" ht="18" customHeight="1" x14ac:dyDescent="0.25">
      <c r="A63" s="1" t="s">
        <v>154</v>
      </c>
      <c r="B63" s="166">
        <v>680</v>
      </c>
      <c r="C63" s="167">
        <v>9.7000000000000003E-2</v>
      </c>
      <c r="D63" s="153">
        <f t="shared" si="3"/>
        <v>65.960000000000008</v>
      </c>
      <c r="E63" s="170"/>
      <c r="F63" s="168"/>
    </row>
    <row r="64" spans="1:18" s="29" customFormat="1" ht="18" customHeight="1" x14ac:dyDescent="0.25">
      <c r="A64" s="171" t="s">
        <v>111</v>
      </c>
      <c r="B64" s="172"/>
      <c r="C64" s="172"/>
      <c r="D64" s="169"/>
      <c r="E64" s="172"/>
      <c r="F64" s="173"/>
    </row>
    <row r="65" spans="1:19" s="29" customFormat="1" ht="18" customHeight="1" x14ac:dyDescent="0.25">
      <c r="A65" s="298" t="s">
        <v>155</v>
      </c>
      <c r="B65" s="299">
        <f>D68</f>
        <v>3800</v>
      </c>
      <c r="C65" s="298"/>
      <c r="D65" s="298"/>
      <c r="E65" s="300">
        <v>0.3</v>
      </c>
      <c r="F65" s="299">
        <f>E65*B65</f>
        <v>1140</v>
      </c>
    </row>
    <row r="66" spans="1:19" s="29" customFormat="1" ht="18" customHeight="1" x14ac:dyDescent="0.25">
      <c r="A66" s="165" t="s">
        <v>3</v>
      </c>
      <c r="B66" s="169"/>
      <c r="C66" s="174"/>
      <c r="D66" s="175">
        <f>SUM(D42:D65)</f>
        <v>844.10637499999996</v>
      </c>
      <c r="E66" s="175"/>
      <c r="F66" s="175">
        <f>SUM(F42:F65)</f>
        <v>2431.6260000000002</v>
      </c>
    </row>
    <row r="67" spans="1:19" s="29" customFormat="1" ht="18" customHeight="1" x14ac:dyDescent="0.25">
      <c r="A67" s="165"/>
      <c r="B67" s="169"/>
      <c r="C67" s="174"/>
      <c r="D67" s="175"/>
      <c r="E67" s="176"/>
      <c r="F67" s="177"/>
    </row>
    <row r="68" spans="1:19" s="29" customFormat="1" x14ac:dyDescent="0.25">
      <c r="A68" s="301" t="s">
        <v>153</v>
      </c>
      <c r="B68" s="302"/>
      <c r="C68" s="303"/>
      <c r="D68" s="304">
        <v>3800</v>
      </c>
      <c r="E68" s="176"/>
      <c r="F68" s="177"/>
    </row>
    <row r="69" spans="1:19" s="29" customFormat="1" x14ac:dyDescent="0.25">
      <c r="A69" s="178" t="s">
        <v>112</v>
      </c>
      <c r="B69" s="169"/>
      <c r="C69" s="174"/>
      <c r="D69" s="175"/>
      <c r="E69" s="176"/>
      <c r="F69" s="177"/>
    </row>
    <row r="70" spans="1:19" s="29" customFormat="1" x14ac:dyDescent="0.25">
      <c r="A70" s="178" t="s">
        <v>113</v>
      </c>
      <c r="B70" s="169"/>
      <c r="C70" s="174"/>
      <c r="D70" s="175"/>
      <c r="E70" s="176"/>
      <c r="F70" s="177"/>
    </row>
    <row r="71" spans="1:19" s="29" customFormat="1" ht="15.75" customHeight="1" x14ac:dyDescent="0.25">
      <c r="A71" s="178" t="s">
        <v>114</v>
      </c>
      <c r="B71" s="179"/>
      <c r="C71" s="174"/>
      <c r="D71" s="175"/>
      <c r="E71" s="176"/>
      <c r="F71" s="177"/>
    </row>
    <row r="72" spans="1:19" s="29" customFormat="1" x14ac:dyDescent="0.25">
      <c r="A72" s="178" t="s">
        <v>115</v>
      </c>
      <c r="B72" s="169"/>
      <c r="C72" s="174"/>
      <c r="D72" s="175"/>
      <c r="E72" s="176"/>
      <c r="F72" s="177"/>
    </row>
    <row r="73" spans="1:19" s="29" customFormat="1" x14ac:dyDescent="0.25">
      <c r="A73" s="178"/>
      <c r="B73" s="169"/>
      <c r="C73" s="174"/>
      <c r="D73" s="175"/>
      <c r="E73" s="176"/>
      <c r="F73" s="177"/>
    </row>
    <row r="74" spans="1:19" s="29" customFormat="1" ht="15.75" thickBot="1" x14ac:dyDescent="0.3">
      <c r="A74" s="165"/>
      <c r="B74" s="169"/>
      <c r="C74" s="174"/>
      <c r="D74" s="175"/>
      <c r="E74" s="176"/>
      <c r="F74" s="180"/>
    </row>
    <row r="75" spans="1:19" s="29" customFormat="1" ht="15.75" thickBot="1" x14ac:dyDescent="0.3">
      <c r="A75" s="181" t="s">
        <v>4</v>
      </c>
      <c r="B75" s="182"/>
      <c r="C75" s="183"/>
      <c r="D75" s="184"/>
      <c r="E75" s="185"/>
      <c r="F75" s="186">
        <f>D38-D66+D68</f>
        <v>6305.8936250000006</v>
      </c>
    </row>
    <row r="76" spans="1:19" s="104" customFormat="1" ht="28.5" x14ac:dyDescent="0.25">
      <c r="A76" s="187" t="s">
        <v>5</v>
      </c>
      <c r="B76" s="183"/>
      <c r="C76" s="188"/>
      <c r="D76" s="188"/>
      <c r="E76" s="189"/>
      <c r="F76" s="282">
        <f>D127</f>
        <v>47.293624999999999</v>
      </c>
      <c r="S76" s="67"/>
    </row>
    <row r="77" spans="1:19" s="104" customFormat="1" ht="28.5" x14ac:dyDescent="0.25">
      <c r="A77" s="188" t="s">
        <v>6</v>
      </c>
      <c r="B77" s="188" t="s">
        <v>7</v>
      </c>
      <c r="C77" s="188" t="s">
        <v>8</v>
      </c>
      <c r="D77" s="190" t="s">
        <v>116</v>
      </c>
      <c r="E77" s="190"/>
      <c r="F77" s="191" t="s">
        <v>117</v>
      </c>
    </row>
    <row r="78" spans="1:19" s="104" customFormat="1" x14ac:dyDescent="0.25">
      <c r="A78" s="192" t="s">
        <v>118</v>
      </c>
      <c r="B78" s="193"/>
      <c r="C78" s="194">
        <f>D38-D66+F43+D62+D63</f>
        <v>2805.1895000000004</v>
      </c>
      <c r="D78" s="194"/>
      <c r="E78" s="195"/>
      <c r="F78" s="196">
        <f>D78</f>
        <v>0</v>
      </c>
    </row>
    <row r="79" spans="1:19" s="104" customFormat="1" x14ac:dyDescent="0.25">
      <c r="A79" s="192" t="s">
        <v>119</v>
      </c>
      <c r="B79" s="197">
        <f>C78</f>
        <v>2805.1895000000004</v>
      </c>
      <c r="C79" s="198">
        <f>J21</f>
        <v>5.6000000000000001E-2</v>
      </c>
      <c r="D79" s="194">
        <f>C79*B79</f>
        <v>157.09061200000002</v>
      </c>
      <c r="E79" s="195"/>
      <c r="F79" s="196">
        <f>D79</f>
        <v>157.09061200000002</v>
      </c>
    </row>
    <row r="80" spans="1:19" s="104" customFormat="1" x14ac:dyDescent="0.25">
      <c r="A80" s="192" t="s">
        <v>120</v>
      </c>
      <c r="B80" s="193"/>
      <c r="C80" s="194"/>
      <c r="D80" s="183"/>
      <c r="E80" s="195"/>
      <c r="F80" s="196"/>
    </row>
    <row r="81" spans="1:6" s="104" customFormat="1" x14ac:dyDescent="0.25">
      <c r="A81" s="192"/>
      <c r="B81" s="193"/>
      <c r="C81" s="183"/>
      <c r="D81" s="183"/>
      <c r="E81" s="195"/>
      <c r="F81" s="199"/>
    </row>
    <row r="82" spans="1:6" s="104" customFormat="1" x14ac:dyDescent="0.25">
      <c r="A82" s="181" t="s">
        <v>121</v>
      </c>
      <c r="B82" s="183"/>
      <c r="C82" s="183"/>
      <c r="D82" s="194">
        <f>F75-D79</f>
        <v>6148.8030130000006</v>
      </c>
      <c r="E82" s="195"/>
      <c r="F82" s="196"/>
    </row>
    <row r="83" spans="1:6" s="104" customFormat="1" x14ac:dyDescent="0.25">
      <c r="A83" s="192" t="s">
        <v>122</v>
      </c>
      <c r="B83" s="183"/>
      <c r="C83" s="183"/>
      <c r="D83" s="194">
        <f>D134</f>
        <v>261.3</v>
      </c>
      <c r="E83" s="195"/>
      <c r="F83" s="196"/>
    </row>
    <row r="84" spans="1:6" s="104" customFormat="1" x14ac:dyDescent="0.25">
      <c r="A84" s="192" t="s">
        <v>123</v>
      </c>
      <c r="B84" s="200"/>
      <c r="C84" s="183"/>
      <c r="D84" s="194">
        <f>D38+F66</f>
        <v>5781.6260000000002</v>
      </c>
      <c r="E84" s="195"/>
      <c r="F84" s="196"/>
    </row>
    <row r="85" spans="1:6" s="104" customFormat="1" ht="15.75" thickBot="1" x14ac:dyDescent="0.3">
      <c r="A85" s="201" t="s">
        <v>124</v>
      </c>
      <c r="B85" s="202"/>
      <c r="C85" s="202"/>
      <c r="D85" s="202"/>
      <c r="E85" s="203"/>
      <c r="F85" s="204"/>
    </row>
    <row r="86" spans="1:6" s="29" customFormat="1" x14ac:dyDescent="0.25"/>
    <row r="87" spans="1:6" s="29" customFormat="1" hidden="1" x14ac:dyDescent="0.25"/>
    <row r="88" spans="1:6" s="29" customFormat="1" hidden="1" x14ac:dyDescent="0.25">
      <c r="A88" s="294" t="s">
        <v>21</v>
      </c>
      <c r="B88" s="295"/>
    </row>
    <row r="89" spans="1:6" s="29" customFormat="1" hidden="1" x14ac:dyDescent="0.25">
      <c r="A89" s="205"/>
      <c r="B89" s="206"/>
      <c r="C89" s="296">
        <f>D38</f>
        <v>3350</v>
      </c>
      <c r="D89" s="207"/>
    </row>
    <row r="90" spans="1:6" s="29" customFormat="1" hidden="1" x14ac:dyDescent="0.25">
      <c r="A90" s="208" t="s">
        <v>125</v>
      </c>
      <c r="B90" s="209">
        <f>IF(I3&gt;=11,I5,0)</f>
        <v>0</v>
      </c>
      <c r="C90" s="297"/>
      <c r="D90" s="210" t="e">
        <f>$C$77*B90</f>
        <v>#VALUE!</v>
      </c>
    </row>
    <row r="91" spans="1:6" s="29" customFormat="1" hidden="1" x14ac:dyDescent="0.25">
      <c r="A91" s="208" t="s">
        <v>126</v>
      </c>
      <c r="B91" s="209">
        <f>IF(I3&lt;50,0%,0.5%)</f>
        <v>0</v>
      </c>
      <c r="C91" s="297"/>
      <c r="D91" s="210" t="e">
        <f t="shared" ref="D91:D96" si="4">$C$77*B91</f>
        <v>#VALUE!</v>
      </c>
    </row>
    <row r="92" spans="1:6" s="29" customFormat="1" hidden="1" x14ac:dyDescent="0.25">
      <c r="A92" s="208" t="s">
        <v>18</v>
      </c>
      <c r="B92" s="209">
        <v>1.6000000000000001E-4</v>
      </c>
      <c r="C92" s="297"/>
      <c r="D92" s="210" t="e">
        <f t="shared" si="4"/>
        <v>#VALUE!</v>
      </c>
    </row>
    <row r="93" spans="1:6" s="29" customFormat="1" hidden="1" x14ac:dyDescent="0.25">
      <c r="A93" s="208" t="s">
        <v>19</v>
      </c>
      <c r="B93" s="209">
        <v>3.0000000000000001E-3</v>
      </c>
      <c r="C93" s="297"/>
      <c r="D93" s="210" t="e">
        <f t="shared" si="4"/>
        <v>#VALUE!</v>
      </c>
    </row>
    <row r="94" spans="1:6" s="29" customFormat="1" hidden="1" x14ac:dyDescent="0.25">
      <c r="A94" s="208" t="s">
        <v>20</v>
      </c>
      <c r="B94" s="209">
        <v>5.8999999999999999E-3</v>
      </c>
      <c r="C94" s="297"/>
      <c r="D94" s="210" t="e">
        <f t="shared" si="4"/>
        <v>#VALUE!</v>
      </c>
    </row>
    <row r="95" spans="1:6" s="29" customFormat="1" hidden="1" x14ac:dyDescent="0.25">
      <c r="A95" s="208" t="s">
        <v>127</v>
      </c>
      <c r="B95" s="209">
        <f>IF(I3&lt;11,0.55%,1%)</f>
        <v>5.5000000000000005E-3</v>
      </c>
      <c r="C95" s="297"/>
      <c r="D95" s="210" t="e">
        <f t="shared" si="4"/>
        <v>#VALUE!</v>
      </c>
    </row>
    <row r="96" spans="1:6" s="29" customFormat="1" hidden="1" x14ac:dyDescent="0.25">
      <c r="A96" s="208" t="s">
        <v>128</v>
      </c>
      <c r="B96" s="209">
        <f>IF(I3&lt;=50,0,0.45%)</f>
        <v>0</v>
      </c>
      <c r="C96" s="297"/>
      <c r="D96" s="210" t="e">
        <f t="shared" si="4"/>
        <v>#VALUE!</v>
      </c>
    </row>
    <row r="97" spans="1:4" s="29" customFormat="1" hidden="1" x14ac:dyDescent="0.25">
      <c r="A97" s="40"/>
      <c r="B97" s="90"/>
      <c r="C97" s="90"/>
      <c r="D97" s="42"/>
    </row>
    <row r="98" spans="1:4" s="29" customFormat="1" hidden="1" x14ac:dyDescent="0.25">
      <c r="A98" s="40" t="s">
        <v>129</v>
      </c>
      <c r="B98" s="211">
        <f>IF(I3&gt;=11,+F39+F40+F41,0)</f>
        <v>0</v>
      </c>
      <c r="C98" s="212">
        <v>0.08</v>
      </c>
      <c r="D98" s="213">
        <f>C98*B98</f>
        <v>0</v>
      </c>
    </row>
    <row r="99" spans="1:4" s="29" customFormat="1" ht="15.75" hidden="1" thickBot="1" x14ac:dyDescent="0.3">
      <c r="A99" s="50" t="s">
        <v>37</v>
      </c>
      <c r="B99" s="214">
        <f>D38</f>
        <v>3350</v>
      </c>
      <c r="C99" s="215">
        <v>1E-3</v>
      </c>
      <c r="D99" s="216">
        <f>C99*B99</f>
        <v>3.35</v>
      </c>
    </row>
    <row r="100" spans="1:4" s="29" customFormat="1" hidden="1" x14ac:dyDescent="0.25"/>
    <row r="101" spans="1:4" s="29" customFormat="1" ht="15.75" hidden="1" thickBot="1" x14ac:dyDescent="0.3">
      <c r="A101" s="217" t="s">
        <v>130</v>
      </c>
      <c r="B101" s="218"/>
      <c r="C101" s="218"/>
      <c r="D101" s="219" t="e">
        <f>SUM(D90:D99)</f>
        <v>#VALUE!</v>
      </c>
    </row>
    <row r="102" spans="1:4" s="29" customFormat="1" hidden="1" x14ac:dyDescent="0.25"/>
    <row r="103" spans="1:4" s="29" customFormat="1" ht="15.75" hidden="1" thickBot="1" x14ac:dyDescent="0.3">
      <c r="A103" s="284" t="s">
        <v>28</v>
      </c>
      <c r="B103" s="285"/>
      <c r="C103" s="285"/>
      <c r="D103" s="286"/>
    </row>
    <row r="104" spans="1:4" s="29" customFormat="1" hidden="1" x14ac:dyDescent="0.25">
      <c r="A104" s="220" t="s">
        <v>24</v>
      </c>
      <c r="B104" s="221">
        <f>D38</f>
        <v>3350</v>
      </c>
      <c r="C104" s="222">
        <v>2.4E-2</v>
      </c>
      <c r="D104" s="223">
        <f>C104*B104</f>
        <v>80.400000000000006</v>
      </c>
    </row>
    <row r="105" spans="1:4" s="29" customFormat="1" hidden="1" x14ac:dyDescent="0.25">
      <c r="A105" s="224" t="s">
        <v>25</v>
      </c>
      <c r="B105" s="221">
        <f>B104</f>
        <v>3350</v>
      </c>
      <c r="C105" s="225">
        <v>7.4999999999999997E-3</v>
      </c>
      <c r="D105" s="226">
        <f>C105*B105</f>
        <v>25.125</v>
      </c>
    </row>
    <row r="106" spans="1:4" s="29" customFormat="1" hidden="1" x14ac:dyDescent="0.25">
      <c r="A106" s="224" t="s">
        <v>33</v>
      </c>
      <c r="B106" s="221">
        <f>B61</f>
        <v>3425.375</v>
      </c>
      <c r="C106" s="225">
        <v>-1.7000000000000001E-2</v>
      </c>
      <c r="D106" s="226">
        <f>C106*B106</f>
        <v>-58.231375000000007</v>
      </c>
    </row>
    <row r="107" spans="1:4" s="29" customFormat="1" hidden="1" x14ac:dyDescent="0.25">
      <c r="A107" s="165"/>
      <c r="B107" s="227"/>
      <c r="C107" s="228"/>
      <c r="D107" s="229"/>
    </row>
    <row r="108" spans="1:4" s="29" customFormat="1" ht="15.75" hidden="1" thickBot="1" x14ac:dyDescent="0.3">
      <c r="A108" s="230" t="s">
        <v>27</v>
      </c>
      <c r="B108" s="231"/>
      <c r="C108" s="232"/>
      <c r="D108" s="233">
        <f>SUM(D104:D107)</f>
        <v>47.293624999999999</v>
      </c>
    </row>
    <row r="109" spans="1:4" s="29" customFormat="1" hidden="1" x14ac:dyDescent="0.25">
      <c r="A109" s="19"/>
      <c r="B109" s="19"/>
      <c r="C109" s="19"/>
      <c r="D109" s="19"/>
    </row>
    <row r="110" spans="1:4" s="29" customFormat="1" hidden="1" x14ac:dyDescent="0.25">
      <c r="A110" s="19"/>
      <c r="B110" s="19"/>
      <c r="C110" s="19"/>
      <c r="D110" s="19"/>
    </row>
    <row r="111" spans="1:4" s="29" customFormat="1" ht="15.75" hidden="1" thickBot="1" x14ac:dyDescent="0.3">
      <c r="A111" s="284" t="s">
        <v>131</v>
      </c>
      <c r="B111" s="285"/>
      <c r="C111" s="285"/>
      <c r="D111" s="286"/>
    </row>
    <row r="112" spans="1:4" s="29" customFormat="1" hidden="1" x14ac:dyDescent="0.25">
      <c r="A112" s="24" t="s">
        <v>132</v>
      </c>
      <c r="B112" s="234"/>
      <c r="C112" s="234"/>
      <c r="D112" s="235">
        <f>-F64</f>
        <v>0</v>
      </c>
    </row>
    <row r="113" spans="1:4" s="29" customFormat="1" hidden="1" x14ac:dyDescent="0.25">
      <c r="A113" s="21" t="s">
        <v>30</v>
      </c>
      <c r="B113" s="236">
        <f>B63</f>
        <v>680</v>
      </c>
      <c r="C113" s="237">
        <v>1.5</v>
      </c>
      <c r="D113" s="238">
        <f>C113*B113</f>
        <v>1020</v>
      </c>
    </row>
    <row r="114" spans="1:4" s="29" customFormat="1" hidden="1" x14ac:dyDescent="0.25">
      <c r="A114" s="21" t="s">
        <v>29</v>
      </c>
      <c r="B114" s="22">
        <f>D38</f>
        <v>3350</v>
      </c>
      <c r="C114" s="225">
        <v>1.7999999999999999E-2</v>
      </c>
      <c r="D114" s="238">
        <f>C114*B114</f>
        <v>60.3</v>
      </c>
    </row>
    <row r="115" spans="1:4" s="29" customFormat="1" hidden="1" x14ac:dyDescent="0.25">
      <c r="A115" s="21" t="s">
        <v>35</v>
      </c>
      <c r="B115" s="22">
        <f>B114</f>
        <v>3350</v>
      </c>
      <c r="C115" s="225">
        <v>0.06</v>
      </c>
      <c r="D115" s="238">
        <f>C115*B115</f>
        <v>201</v>
      </c>
    </row>
    <row r="116" spans="1:4" s="29" customFormat="1" ht="15.75" hidden="1" thickBot="1" x14ac:dyDescent="0.3">
      <c r="A116" s="239" t="s">
        <v>15</v>
      </c>
      <c r="B116" s="23"/>
      <c r="C116" s="23"/>
      <c r="D116" s="240">
        <f>D112+D113+D114+D115</f>
        <v>1281.3</v>
      </c>
    </row>
    <row r="117" spans="1:4" s="29" customFormat="1" hidden="1" x14ac:dyDescent="0.25"/>
    <row r="118" spans="1:4" s="29" customFormat="1" hidden="1" x14ac:dyDescent="0.25"/>
    <row r="119" spans="1:4" s="29" customFormat="1" hidden="1" x14ac:dyDescent="0.25"/>
    <row r="120" spans="1:4" s="29" customFormat="1" hidden="1" x14ac:dyDescent="0.25"/>
    <row r="121" spans="1:4" s="29" customFormat="1" x14ac:dyDescent="0.25"/>
    <row r="122" spans="1:4" s="29" customFormat="1" ht="15.75" customHeight="1" thickBot="1" x14ac:dyDescent="0.3">
      <c r="A122" s="289" t="s">
        <v>28</v>
      </c>
      <c r="B122" s="290"/>
      <c r="C122" s="290"/>
      <c r="D122" s="291"/>
    </row>
    <row r="123" spans="1:4" s="29" customFormat="1" x14ac:dyDescent="0.25">
      <c r="A123" s="7" t="s">
        <v>24</v>
      </c>
      <c r="B123" s="8">
        <f>D38</f>
        <v>3350</v>
      </c>
      <c r="C123" s="9">
        <v>2.4E-2</v>
      </c>
      <c r="D123" s="10">
        <f t="shared" ref="D123:D125" si="5">B123*C123</f>
        <v>80.400000000000006</v>
      </c>
    </row>
    <row r="124" spans="1:4" s="29" customFormat="1" x14ac:dyDescent="0.25">
      <c r="A124" s="3" t="s">
        <v>25</v>
      </c>
      <c r="B124" s="4">
        <f>B123</f>
        <v>3350</v>
      </c>
      <c r="C124" s="11">
        <v>7.4999999999999997E-3</v>
      </c>
      <c r="D124" s="5">
        <f t="shared" si="5"/>
        <v>25.125</v>
      </c>
    </row>
    <row r="125" spans="1:4" s="29" customFormat="1" x14ac:dyDescent="0.25">
      <c r="A125" s="3" t="s">
        <v>26</v>
      </c>
      <c r="B125" s="4">
        <f>B61</f>
        <v>3425.375</v>
      </c>
      <c r="C125" s="12">
        <v>-1.7000000000000001E-2</v>
      </c>
      <c r="D125" s="5">
        <f t="shared" si="5"/>
        <v>-58.231375000000007</v>
      </c>
    </row>
    <row r="126" spans="1:4" s="29" customFormat="1" x14ac:dyDescent="0.25">
      <c r="A126" s="3" t="s">
        <v>8</v>
      </c>
      <c r="B126" s="13"/>
      <c r="C126" s="14"/>
      <c r="D126" s="15"/>
    </row>
    <row r="127" spans="1:4" s="29" customFormat="1" ht="15.75" thickBot="1" x14ac:dyDescent="0.3">
      <c r="A127" s="6" t="s">
        <v>27</v>
      </c>
      <c r="B127" s="16"/>
      <c r="C127" s="17"/>
      <c r="D127" s="18">
        <f>SUM(D123:D126)</f>
        <v>47.293624999999999</v>
      </c>
    </row>
    <row r="128" spans="1:4" s="29" customFormat="1" x14ac:dyDescent="0.25">
      <c r="A128" s="269"/>
      <c r="B128" s="270"/>
      <c r="C128" s="271"/>
      <c r="D128" s="272"/>
    </row>
    <row r="129" spans="1:4" s="29" customFormat="1" x14ac:dyDescent="0.25">
      <c r="A129" s="269"/>
      <c r="B129" s="270"/>
      <c r="C129" s="271"/>
      <c r="D129" s="272"/>
    </row>
    <row r="130" spans="1:4" s="29" customFormat="1" ht="15.75" thickBot="1" x14ac:dyDescent="0.3">
      <c r="A130" s="273" t="s">
        <v>122</v>
      </c>
    </row>
    <row r="131" spans="1:4" s="29" customFormat="1" x14ac:dyDescent="0.25">
      <c r="A131" s="242" t="s">
        <v>133</v>
      </c>
      <c r="B131" s="274"/>
      <c r="C131" s="32"/>
      <c r="D131" s="275"/>
    </row>
    <row r="132" spans="1:4" s="29" customFormat="1" x14ac:dyDescent="0.25">
      <c r="A132" s="243" t="s">
        <v>134</v>
      </c>
      <c r="B132" s="276">
        <f>D38</f>
        <v>3350</v>
      </c>
      <c r="C132" s="277">
        <v>0.06</v>
      </c>
      <c r="D132" s="278">
        <f>C132*B132</f>
        <v>201</v>
      </c>
    </row>
    <row r="133" spans="1:4" s="29" customFormat="1" x14ac:dyDescent="0.25">
      <c r="A133" s="243" t="s">
        <v>135</v>
      </c>
      <c r="B133" s="276">
        <f>B132</f>
        <v>3350</v>
      </c>
      <c r="C133" s="212">
        <v>1.7999999999999999E-2</v>
      </c>
      <c r="D133" s="278">
        <f>C133*B133</f>
        <v>60.3</v>
      </c>
    </row>
    <row r="134" spans="1:4" s="29" customFormat="1" ht="15.75" thickBot="1" x14ac:dyDescent="0.3">
      <c r="A134" s="252" t="s">
        <v>15</v>
      </c>
      <c r="B134" s="279"/>
      <c r="C134" s="280"/>
      <c r="D134" s="281">
        <f>SUM(D131:D133)</f>
        <v>261.3</v>
      </c>
    </row>
    <row r="135" spans="1:4" s="29" customFormat="1" x14ac:dyDescent="0.25"/>
    <row r="136" spans="1:4" s="29" customFormat="1" ht="15.75" thickBot="1" x14ac:dyDescent="0.3"/>
    <row r="137" spans="1:4" s="29" customFormat="1" x14ac:dyDescent="0.25">
      <c r="A137" s="244" t="s">
        <v>21</v>
      </c>
      <c r="B137" s="245" t="s">
        <v>7</v>
      </c>
      <c r="C137" s="245" t="s">
        <v>8</v>
      </c>
      <c r="D137" s="246" t="s">
        <v>79</v>
      </c>
    </row>
    <row r="138" spans="1:4" s="29" customFormat="1" ht="16.5" x14ac:dyDescent="0.25">
      <c r="A138" s="247" t="s">
        <v>136</v>
      </c>
      <c r="B138" s="221">
        <f>$D$38</f>
        <v>3350</v>
      </c>
      <c r="C138" s="248"/>
      <c r="D138" s="249"/>
    </row>
    <row r="139" spans="1:4" s="29" customFormat="1" ht="16.5" x14ac:dyDescent="0.25">
      <c r="A139" s="247" t="s">
        <v>137</v>
      </c>
      <c r="B139" s="221">
        <f t="shared" ref="B139:B143" si="6">$D$38</f>
        <v>3350</v>
      </c>
      <c r="C139" s="248"/>
      <c r="D139" s="249"/>
    </row>
    <row r="140" spans="1:4" s="29" customFormat="1" ht="16.5" x14ac:dyDescent="0.25">
      <c r="A140" s="247" t="s">
        <v>138</v>
      </c>
      <c r="B140" s="221">
        <f t="shared" si="6"/>
        <v>3350</v>
      </c>
      <c r="C140" s="225">
        <v>3.0000000000000001E-3</v>
      </c>
      <c r="D140" s="250">
        <f t="shared" ref="D140:D145" si="7">C140*B140</f>
        <v>10.050000000000001</v>
      </c>
    </row>
    <row r="141" spans="1:4" s="29" customFormat="1" ht="16.5" x14ac:dyDescent="0.25">
      <c r="A141" s="247" t="s">
        <v>139</v>
      </c>
      <c r="B141" s="221">
        <f t="shared" si="6"/>
        <v>3350</v>
      </c>
      <c r="C141" s="225">
        <v>6.7999999999999996E-3</v>
      </c>
      <c r="D141" s="250">
        <f t="shared" si="7"/>
        <v>22.779999999999998</v>
      </c>
    </row>
    <row r="142" spans="1:4" s="29" customFormat="1" ht="16.5" x14ac:dyDescent="0.25">
      <c r="A142" s="247" t="s">
        <v>127</v>
      </c>
      <c r="B142" s="221">
        <f t="shared" si="6"/>
        <v>3350</v>
      </c>
      <c r="C142" s="225">
        <v>5.4999999999999997E-3</v>
      </c>
      <c r="D142" s="250">
        <f t="shared" si="7"/>
        <v>18.424999999999997</v>
      </c>
    </row>
    <row r="143" spans="1:4" s="29" customFormat="1" ht="16.5" x14ac:dyDescent="0.25">
      <c r="A143" s="247" t="s">
        <v>140</v>
      </c>
      <c r="B143" s="221">
        <f t="shared" si="6"/>
        <v>3350</v>
      </c>
      <c r="C143" s="253">
        <v>1.6000000000000001E-4</v>
      </c>
      <c r="D143" s="250">
        <f t="shared" si="7"/>
        <v>0.53600000000000003</v>
      </c>
    </row>
    <row r="144" spans="1:4" s="29" customFormat="1" ht="16.5" x14ac:dyDescent="0.25">
      <c r="A144" s="247" t="s">
        <v>141</v>
      </c>
      <c r="B144" s="248"/>
      <c r="C144" s="248"/>
      <c r="D144" s="254">
        <f>SUM(D140:D143)</f>
        <v>51.790999999999997</v>
      </c>
    </row>
    <row r="145" spans="1:4" s="29" customFormat="1" ht="16.5" x14ac:dyDescent="0.25">
      <c r="A145" s="247" t="s">
        <v>129</v>
      </c>
      <c r="B145" s="221">
        <f>J18</f>
        <v>3350</v>
      </c>
      <c r="C145" s="225">
        <v>1E-3</v>
      </c>
      <c r="D145" s="250">
        <f t="shared" si="7"/>
        <v>3.35</v>
      </c>
    </row>
    <row r="146" spans="1:4" s="29" customFormat="1" ht="16.5" x14ac:dyDescent="0.25">
      <c r="A146" s="247"/>
      <c r="B146" s="248"/>
      <c r="C146" s="248"/>
      <c r="D146" s="249"/>
    </row>
    <row r="147" spans="1:4" s="29" customFormat="1" ht="17.25" thickBot="1" x14ac:dyDescent="0.3">
      <c r="A147" s="251" t="s">
        <v>36</v>
      </c>
      <c r="B147" s="125"/>
      <c r="C147" s="125"/>
      <c r="D147" s="255">
        <f>SUM(D144:D145)</f>
        <v>55.140999999999998</v>
      </c>
    </row>
    <row r="148" spans="1:4" s="29" customFormat="1" x14ac:dyDescent="0.25"/>
    <row r="149" spans="1:4" s="29" customFormat="1" x14ac:dyDescent="0.25"/>
  </sheetData>
  <mergeCells count="6">
    <mergeCell ref="B18:C18"/>
    <mergeCell ref="A88:B88"/>
    <mergeCell ref="C89:C96"/>
    <mergeCell ref="A103:D103"/>
    <mergeCell ref="A111:D111"/>
    <mergeCell ref="A122:D1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9E23-57CB-4306-8485-EC8435241F19}">
  <dimension ref="A1:S154"/>
  <sheetViews>
    <sheetView topLeftCell="A57" workbookViewId="0">
      <selection activeCell="F65" sqref="F65"/>
    </sheetView>
  </sheetViews>
  <sheetFormatPr baseColWidth="10" defaultRowHeight="15" x14ac:dyDescent="0.25"/>
  <cols>
    <col min="1" max="1" width="77.42578125" style="2" customWidth="1"/>
    <col min="2" max="2" width="13.85546875" style="2" bestFit="1" customWidth="1"/>
    <col min="3" max="3" width="17.140625" style="2" bestFit="1" customWidth="1"/>
    <col min="4" max="4" width="14.7109375" style="2" bestFit="1" customWidth="1"/>
    <col min="5" max="5" width="10.85546875" style="2" bestFit="1" customWidth="1"/>
    <col min="6" max="6" width="13" style="2" bestFit="1" customWidth="1"/>
    <col min="7" max="7" width="15.140625" style="2" customWidth="1"/>
    <col min="8" max="8" width="12.28515625" style="2" bestFit="1" customWidth="1"/>
    <col min="9" max="9" width="49.42578125" style="2" bestFit="1" customWidth="1"/>
    <col min="10" max="16384" width="11.42578125" style="2"/>
  </cols>
  <sheetData>
    <row r="1" spans="1:10" ht="15.75" thickBot="1" x14ac:dyDescent="0.3"/>
    <row r="2" spans="1:10" s="29" customFormat="1" ht="23.25" thickBot="1" x14ac:dyDescent="0.3">
      <c r="A2" s="26" t="s">
        <v>38</v>
      </c>
      <c r="B2" s="27"/>
      <c r="C2" s="27"/>
      <c r="D2" s="27"/>
      <c r="E2" s="27"/>
      <c r="F2" s="28"/>
      <c r="I2" s="30" t="s">
        <v>39</v>
      </c>
    </row>
    <row r="3" spans="1:10" s="29" customFormat="1" ht="15.75" thickBot="1" x14ac:dyDescent="0.3">
      <c r="A3" s="31" t="s">
        <v>40</v>
      </c>
      <c r="B3" s="32"/>
      <c r="C3" s="33"/>
      <c r="D3" s="34" t="s">
        <v>41</v>
      </c>
      <c r="E3" s="35"/>
      <c r="F3" s="36" t="s">
        <v>42</v>
      </c>
    </row>
    <row r="4" spans="1:10" s="29" customFormat="1" x14ac:dyDescent="0.25">
      <c r="A4" s="37" t="s">
        <v>43</v>
      </c>
      <c r="B4" s="38"/>
      <c r="C4" s="39"/>
      <c r="D4" s="40" t="s">
        <v>43</v>
      </c>
      <c r="E4" s="41"/>
      <c r="F4" s="42"/>
      <c r="I4" s="34" t="s">
        <v>9</v>
      </c>
      <c r="J4" s="43">
        <v>2500</v>
      </c>
    </row>
    <row r="5" spans="1:10" s="29" customFormat="1" x14ac:dyDescent="0.25">
      <c r="A5" s="37" t="s">
        <v>44</v>
      </c>
      <c r="B5" s="38"/>
      <c r="C5" s="39"/>
      <c r="D5" s="40" t="s">
        <v>45</v>
      </c>
      <c r="E5" s="41"/>
      <c r="F5" s="42"/>
      <c r="I5" s="40" t="s">
        <v>46</v>
      </c>
      <c r="J5" s="42">
        <v>151.66999999999999</v>
      </c>
    </row>
    <row r="6" spans="1:10" s="29" customFormat="1" x14ac:dyDescent="0.25">
      <c r="A6" s="37" t="s">
        <v>47</v>
      </c>
      <c r="B6" s="38"/>
      <c r="C6" s="39"/>
      <c r="D6" s="40" t="s">
        <v>48</v>
      </c>
      <c r="E6" s="41"/>
      <c r="F6" s="42"/>
      <c r="I6" s="40" t="s">
        <v>49</v>
      </c>
      <c r="J6" s="42"/>
    </row>
    <row r="7" spans="1:10" s="29" customFormat="1" x14ac:dyDescent="0.25">
      <c r="A7" s="37" t="s">
        <v>47</v>
      </c>
      <c r="B7" s="38"/>
      <c r="C7" s="39"/>
      <c r="D7" s="40" t="s">
        <v>50</v>
      </c>
      <c r="E7" s="41"/>
      <c r="F7" s="42"/>
      <c r="I7" s="20" t="s">
        <v>22</v>
      </c>
      <c r="J7" s="44">
        <v>8</v>
      </c>
    </row>
    <row r="8" spans="1:10" s="29" customFormat="1" x14ac:dyDescent="0.25">
      <c r="A8" s="37" t="s">
        <v>51</v>
      </c>
      <c r="B8" s="38"/>
      <c r="C8" s="39"/>
      <c r="D8" s="40"/>
      <c r="E8" s="41"/>
      <c r="F8" s="42"/>
      <c r="I8" s="40" t="s">
        <v>52</v>
      </c>
      <c r="J8" s="45">
        <v>1.7999999999999999E-2</v>
      </c>
    </row>
    <row r="9" spans="1:10" s="29" customFormat="1" x14ac:dyDescent="0.25">
      <c r="A9" s="37" t="s">
        <v>53</v>
      </c>
      <c r="B9" s="38"/>
      <c r="C9" s="39"/>
      <c r="D9" s="40" t="s">
        <v>54</v>
      </c>
      <c r="E9" s="41"/>
      <c r="F9" s="42"/>
      <c r="I9" s="46" t="s">
        <v>55</v>
      </c>
      <c r="J9" s="47">
        <v>0</v>
      </c>
    </row>
    <row r="10" spans="1:10" s="29" customFormat="1" x14ac:dyDescent="0.25">
      <c r="A10" s="37" t="s">
        <v>56</v>
      </c>
      <c r="B10" s="38"/>
      <c r="C10" s="39"/>
      <c r="D10" s="40" t="s">
        <v>57</v>
      </c>
      <c r="E10" s="41"/>
      <c r="F10" s="42"/>
      <c r="I10" s="40" t="s">
        <v>58</v>
      </c>
      <c r="J10" s="48">
        <v>11.27</v>
      </c>
    </row>
    <row r="11" spans="1:10" s="29" customFormat="1" x14ac:dyDescent="0.25">
      <c r="A11" s="37" t="s">
        <v>59</v>
      </c>
      <c r="B11" s="38"/>
      <c r="C11" s="39"/>
      <c r="D11" s="40" t="s">
        <v>60</v>
      </c>
      <c r="E11" s="41"/>
      <c r="F11" s="42"/>
      <c r="I11" s="40"/>
      <c r="J11" s="49"/>
    </row>
    <row r="12" spans="1:10" s="29" customFormat="1" x14ac:dyDescent="0.25">
      <c r="A12" s="37" t="s">
        <v>61</v>
      </c>
      <c r="B12" s="38"/>
      <c r="C12" s="39"/>
      <c r="D12" s="40" t="s">
        <v>62</v>
      </c>
      <c r="E12" s="41"/>
      <c r="F12" s="42"/>
      <c r="I12" s="40" t="s">
        <v>63</v>
      </c>
      <c r="J12" s="42">
        <v>0</v>
      </c>
    </row>
    <row r="13" spans="1:10" s="29" customFormat="1" x14ac:dyDescent="0.25">
      <c r="A13" s="37" t="s">
        <v>64</v>
      </c>
      <c r="B13" s="38"/>
      <c r="C13" s="39"/>
      <c r="D13" s="40" t="s">
        <v>65</v>
      </c>
      <c r="E13" s="41"/>
      <c r="F13" s="42"/>
      <c r="I13" s="40" t="s">
        <v>10</v>
      </c>
      <c r="J13" s="42">
        <v>0</v>
      </c>
    </row>
    <row r="14" spans="1:10" s="29" customFormat="1" x14ac:dyDescent="0.25">
      <c r="A14" s="37" t="s">
        <v>66</v>
      </c>
      <c r="B14" s="38"/>
      <c r="C14" s="39"/>
      <c r="D14" s="40" t="s">
        <v>67</v>
      </c>
      <c r="E14" s="41"/>
      <c r="F14" s="42"/>
      <c r="I14" s="40" t="s">
        <v>11</v>
      </c>
      <c r="J14" s="42"/>
    </row>
    <row r="15" spans="1:10" s="29" customFormat="1" x14ac:dyDescent="0.25">
      <c r="A15" s="37"/>
      <c r="B15" s="38"/>
      <c r="C15" s="39"/>
      <c r="D15" s="40" t="s">
        <v>68</v>
      </c>
      <c r="E15" s="41"/>
      <c r="F15" s="42"/>
      <c r="I15" s="40" t="s">
        <v>69</v>
      </c>
      <c r="J15" s="42"/>
    </row>
    <row r="16" spans="1:10" s="29" customFormat="1" x14ac:dyDescent="0.25">
      <c r="A16" s="40"/>
      <c r="B16" s="38"/>
      <c r="C16" s="39"/>
      <c r="D16" s="40"/>
      <c r="E16" s="41"/>
      <c r="F16" s="42"/>
      <c r="I16" s="40" t="s">
        <v>70</v>
      </c>
      <c r="J16" s="42"/>
    </row>
    <row r="17" spans="1:16" s="29" customFormat="1" ht="15.75" thickBot="1" x14ac:dyDescent="0.3">
      <c r="A17" s="50"/>
      <c r="B17" s="51"/>
      <c r="C17" s="52"/>
      <c r="D17" s="50"/>
      <c r="E17" s="53"/>
      <c r="F17" s="54"/>
      <c r="I17" s="20" t="s">
        <v>71</v>
      </c>
      <c r="J17" s="42"/>
    </row>
    <row r="18" spans="1:16" s="29" customFormat="1" ht="15.75" thickBot="1" x14ac:dyDescent="0.3">
      <c r="A18" s="55" t="s">
        <v>72</v>
      </c>
      <c r="B18" s="292">
        <v>44927</v>
      </c>
      <c r="C18" s="293"/>
      <c r="D18" s="57" t="s">
        <v>73</v>
      </c>
      <c r="E18" s="58"/>
      <c r="F18" s="56">
        <v>44957</v>
      </c>
      <c r="I18" s="20" t="s">
        <v>74</v>
      </c>
      <c r="J18" s="59">
        <v>3666</v>
      </c>
    </row>
    <row r="19" spans="1:16" s="29" customFormat="1" ht="20.25" customHeight="1" thickBot="1" x14ac:dyDescent="0.3">
      <c r="A19" s="60" t="s">
        <v>75</v>
      </c>
      <c r="B19" s="61"/>
      <c r="C19" s="61"/>
      <c r="D19" s="61"/>
      <c r="E19" s="62"/>
      <c r="F19" s="63"/>
      <c r="I19" s="20" t="s">
        <v>76</v>
      </c>
      <c r="J19" s="25">
        <f>D38-J18</f>
        <v>9684</v>
      </c>
    </row>
    <row r="20" spans="1:16" s="29" customFormat="1" ht="24" customHeight="1" thickBot="1" x14ac:dyDescent="0.3">
      <c r="A20" s="64" t="s">
        <v>75</v>
      </c>
      <c r="B20" s="65" t="s">
        <v>77</v>
      </c>
      <c r="C20" s="65" t="s">
        <v>78</v>
      </c>
      <c r="D20" s="66" t="s">
        <v>79</v>
      </c>
      <c r="E20" s="67"/>
      <c r="F20" s="68"/>
      <c r="I20" s="40" t="s">
        <v>80</v>
      </c>
      <c r="J20" s="42">
        <v>0.31909999999999999</v>
      </c>
    </row>
    <row r="21" spans="1:16" s="76" customFormat="1" x14ac:dyDescent="0.2">
      <c r="A21" s="34" t="s">
        <v>9</v>
      </c>
      <c r="B21" s="69"/>
      <c r="C21" s="70"/>
      <c r="D21" s="71">
        <f>J4</f>
        <v>2500</v>
      </c>
      <c r="E21" s="72"/>
      <c r="F21" s="73"/>
      <c r="G21" s="29"/>
      <c r="H21" s="29"/>
      <c r="I21" s="74" t="s">
        <v>14</v>
      </c>
      <c r="J21" s="75">
        <v>5.6000000000000001E-2</v>
      </c>
      <c r="K21" s="29"/>
      <c r="L21" s="29"/>
      <c r="M21" s="29"/>
      <c r="N21" s="29"/>
      <c r="O21" s="29"/>
      <c r="P21" s="29"/>
    </row>
    <row r="22" spans="1:16" s="76" customFormat="1" x14ac:dyDescent="0.25">
      <c r="A22" s="77" t="s">
        <v>81</v>
      </c>
      <c r="B22" s="78"/>
      <c r="C22" s="79"/>
      <c r="D22" s="80"/>
      <c r="E22" s="81"/>
      <c r="F22" s="82"/>
      <c r="I22" s="40" t="s">
        <v>82</v>
      </c>
      <c r="J22" s="83">
        <v>0.02</v>
      </c>
      <c r="K22" s="29"/>
      <c r="L22" s="29"/>
      <c r="M22" s="29"/>
      <c r="N22" s="29"/>
      <c r="O22" s="29"/>
      <c r="P22" s="29"/>
    </row>
    <row r="23" spans="1:16" s="76" customFormat="1" x14ac:dyDescent="0.25">
      <c r="A23" s="77" t="s">
        <v>12</v>
      </c>
      <c r="B23" s="84"/>
      <c r="C23" s="85"/>
      <c r="D23" s="86"/>
      <c r="E23" s="87"/>
      <c r="F23" s="82"/>
      <c r="I23" s="40" t="s">
        <v>83</v>
      </c>
      <c r="J23" s="83">
        <v>0.04</v>
      </c>
      <c r="K23" s="29"/>
      <c r="L23" s="29"/>
      <c r="M23" s="29"/>
      <c r="N23" s="29"/>
      <c r="O23" s="29"/>
      <c r="P23" s="29"/>
    </row>
    <row r="24" spans="1:16" s="76" customFormat="1" x14ac:dyDescent="0.25">
      <c r="A24" s="77" t="s">
        <v>84</v>
      </c>
      <c r="B24" s="78"/>
      <c r="C24" s="79"/>
      <c r="D24" s="88"/>
      <c r="E24" s="89"/>
      <c r="F24" s="82"/>
      <c r="I24" s="40" t="s">
        <v>85</v>
      </c>
      <c r="J24" s="83"/>
      <c r="K24" s="29"/>
      <c r="L24" s="29"/>
      <c r="M24" s="29"/>
      <c r="N24" s="29"/>
      <c r="O24" s="29"/>
      <c r="P24" s="29"/>
    </row>
    <row r="25" spans="1:16" s="29" customFormat="1" ht="15.75" thickBot="1" x14ac:dyDescent="0.3">
      <c r="A25" s="40" t="s">
        <v>10</v>
      </c>
      <c r="B25" s="90"/>
      <c r="C25" s="91"/>
      <c r="D25" s="91"/>
      <c r="E25" s="92"/>
      <c r="F25" s="93"/>
      <c r="I25" s="50" t="s">
        <v>23</v>
      </c>
      <c r="J25" s="94"/>
    </row>
    <row r="26" spans="1:16" s="29" customFormat="1" x14ac:dyDescent="0.25">
      <c r="A26" s="40" t="s">
        <v>11</v>
      </c>
      <c r="B26" s="90"/>
      <c r="C26" s="91"/>
      <c r="D26" s="91"/>
      <c r="E26" s="92"/>
      <c r="F26" s="95"/>
    </row>
    <row r="27" spans="1:16" s="29" customFormat="1" x14ac:dyDescent="0.25">
      <c r="A27" s="40" t="s">
        <v>69</v>
      </c>
      <c r="B27" s="90"/>
      <c r="C27" s="91"/>
      <c r="D27" s="91"/>
      <c r="E27" s="92"/>
      <c r="F27" s="95"/>
    </row>
    <row r="28" spans="1:16" s="29" customFormat="1" x14ac:dyDescent="0.25">
      <c r="A28" s="40" t="s">
        <v>70</v>
      </c>
      <c r="B28" s="90"/>
      <c r="C28" s="91"/>
      <c r="D28" s="91"/>
      <c r="E28" s="92"/>
      <c r="F28" s="95"/>
    </row>
    <row r="29" spans="1:16" s="29" customFormat="1" x14ac:dyDescent="0.25">
      <c r="A29" s="40" t="s">
        <v>153</v>
      </c>
      <c r="B29" s="96"/>
      <c r="C29" s="97"/>
      <c r="D29" s="98">
        <v>10000</v>
      </c>
      <c r="E29" s="99"/>
      <c r="F29" s="95"/>
    </row>
    <row r="30" spans="1:16" s="29" customFormat="1" ht="20.25" customHeight="1" x14ac:dyDescent="0.25">
      <c r="A30" s="40" t="s">
        <v>87</v>
      </c>
      <c r="B30" s="100"/>
      <c r="C30" s="90"/>
      <c r="D30" s="91"/>
      <c r="E30" s="92"/>
      <c r="F30" s="101"/>
      <c r="I30" s="102"/>
    </row>
    <row r="31" spans="1:16" s="29" customFormat="1" x14ac:dyDescent="0.25">
      <c r="A31" s="40" t="s">
        <v>88</v>
      </c>
      <c r="B31" s="103"/>
      <c r="C31" s="97"/>
      <c r="D31" s="71">
        <v>850</v>
      </c>
      <c r="E31" s="99"/>
      <c r="F31" s="101"/>
    </row>
    <row r="32" spans="1:16" s="29" customFormat="1" x14ac:dyDescent="0.25">
      <c r="A32" s="40"/>
      <c r="B32" s="104"/>
      <c r="C32" s="105"/>
      <c r="D32" s="105"/>
      <c r="E32" s="107"/>
      <c r="F32" s="108"/>
    </row>
    <row r="33" spans="1:8" s="29" customFormat="1" ht="15.75" thickBot="1" x14ac:dyDescent="0.3">
      <c r="A33" s="29" t="s">
        <v>89</v>
      </c>
      <c r="B33" s="109"/>
      <c r="C33" s="110"/>
      <c r="D33" s="105"/>
      <c r="E33" s="112"/>
      <c r="F33" s="113"/>
    </row>
    <row r="34" spans="1:8" s="29" customFormat="1" x14ac:dyDescent="0.25">
      <c r="A34" s="114" t="s">
        <v>90</v>
      </c>
      <c r="B34" s="115"/>
      <c r="C34" s="116"/>
      <c r="D34" s="117"/>
      <c r="E34" s="118"/>
      <c r="F34" s="119"/>
    </row>
    <row r="35" spans="1:8" s="29" customFormat="1" x14ac:dyDescent="0.25">
      <c r="A35" s="29" t="s">
        <v>91</v>
      </c>
      <c r="B35" s="115"/>
      <c r="C35" s="116"/>
      <c r="D35" s="117"/>
      <c r="E35" s="118"/>
      <c r="F35" s="119"/>
    </row>
    <row r="36" spans="1:8" s="29" customFormat="1" x14ac:dyDescent="0.25">
      <c r="A36" s="114" t="s">
        <v>92</v>
      </c>
      <c r="B36" s="115"/>
      <c r="C36" s="120"/>
      <c r="D36" s="117"/>
      <c r="E36" s="118"/>
      <c r="F36" s="119"/>
    </row>
    <row r="37" spans="1:8" s="29" customFormat="1" ht="15.75" thickBot="1" x14ac:dyDescent="0.3">
      <c r="A37" s="121" t="s">
        <v>93</v>
      </c>
      <c r="B37" s="115"/>
      <c r="C37" s="122"/>
      <c r="D37" s="123"/>
      <c r="E37" s="118"/>
      <c r="F37" s="119"/>
    </row>
    <row r="38" spans="1:8" s="29" customFormat="1" ht="16.5" thickTop="1" thickBot="1" x14ac:dyDescent="0.3">
      <c r="A38" s="124" t="s">
        <v>0</v>
      </c>
      <c r="B38" s="125"/>
      <c r="C38" s="126"/>
      <c r="D38" s="127">
        <f>SUM(D21:D37)</f>
        <v>13350</v>
      </c>
      <c r="E38" s="128"/>
      <c r="F38" s="119"/>
    </row>
    <row r="39" spans="1:8" s="29" customFormat="1" x14ac:dyDescent="0.25">
      <c r="A39" s="129"/>
      <c r="B39" s="130"/>
      <c r="C39" s="131"/>
      <c r="D39" s="132"/>
      <c r="E39" s="133"/>
      <c r="F39" s="134"/>
    </row>
    <row r="40" spans="1:8" s="29" customFormat="1" ht="28.5" x14ac:dyDescent="0.25">
      <c r="A40" s="135" t="s">
        <v>94</v>
      </c>
      <c r="B40" s="136" t="s">
        <v>95</v>
      </c>
      <c r="C40" s="136" t="s">
        <v>96</v>
      </c>
      <c r="D40" s="136" t="s">
        <v>97</v>
      </c>
      <c r="E40" s="137"/>
      <c r="F40" s="138" t="s">
        <v>98</v>
      </c>
    </row>
    <row r="41" spans="1:8" s="29" customFormat="1" x14ac:dyDescent="0.25">
      <c r="A41" s="139" t="s">
        <v>1</v>
      </c>
      <c r="B41" s="140"/>
      <c r="C41" s="141"/>
      <c r="D41" s="141"/>
      <c r="E41" s="142"/>
      <c r="F41" s="143"/>
    </row>
    <row r="42" spans="1:8" s="29" customFormat="1" x14ac:dyDescent="0.25">
      <c r="A42" s="144" t="s">
        <v>16</v>
      </c>
      <c r="B42" s="145">
        <f>$D$38</f>
        <v>13350</v>
      </c>
      <c r="C42" s="146"/>
      <c r="D42" s="147"/>
      <c r="E42" s="148">
        <v>0.13</v>
      </c>
      <c r="F42" s="149">
        <f>E42*B42</f>
        <v>1735.5</v>
      </c>
      <c r="G42" s="150"/>
      <c r="H42" s="150"/>
    </row>
    <row r="43" spans="1:8" s="29" customFormat="1" x14ac:dyDescent="0.25">
      <c r="A43" s="151" t="s">
        <v>99</v>
      </c>
      <c r="B43" s="145">
        <f t="shared" ref="B43:B57" si="0">$D$38</f>
        <v>13350</v>
      </c>
      <c r="C43" s="154">
        <f>J22</f>
        <v>0.02</v>
      </c>
      <c r="D43" s="153">
        <f>C43*B43</f>
        <v>267</v>
      </c>
      <c r="E43" s="152">
        <f>J23</f>
        <v>0.04</v>
      </c>
      <c r="F43" s="149">
        <f t="shared" ref="F43:F56" si="1">E43*B43</f>
        <v>534</v>
      </c>
      <c r="G43" s="150"/>
      <c r="H43" s="150"/>
    </row>
    <row r="44" spans="1:8" s="29" customFormat="1" x14ac:dyDescent="0.25">
      <c r="A44" s="144" t="s">
        <v>100</v>
      </c>
      <c r="B44" s="145">
        <f>J18</f>
        <v>3666</v>
      </c>
      <c r="C44" s="154"/>
      <c r="D44" s="153"/>
      <c r="E44" s="155">
        <f>J25</f>
        <v>0</v>
      </c>
      <c r="F44" s="149">
        <f t="shared" si="1"/>
        <v>0</v>
      </c>
      <c r="G44" s="150"/>
      <c r="H44" s="150"/>
    </row>
    <row r="45" spans="1:8" s="29" customFormat="1" x14ac:dyDescent="0.25">
      <c r="A45" s="144" t="s">
        <v>101</v>
      </c>
      <c r="B45" s="145">
        <f>J19</f>
        <v>9684</v>
      </c>
      <c r="C45" s="154"/>
      <c r="D45" s="153"/>
      <c r="E45" s="156"/>
      <c r="F45" s="149">
        <f t="shared" si="1"/>
        <v>0</v>
      </c>
      <c r="G45" s="150"/>
      <c r="H45" s="150"/>
    </row>
    <row r="46" spans="1:8" s="29" customFormat="1" x14ac:dyDescent="0.25">
      <c r="A46" s="139" t="s">
        <v>13</v>
      </c>
      <c r="B46" s="145">
        <f t="shared" si="0"/>
        <v>13350</v>
      </c>
      <c r="C46" s="151"/>
      <c r="D46" s="145"/>
      <c r="E46" s="157">
        <f>J8</f>
        <v>1.7999999999999999E-2</v>
      </c>
      <c r="F46" s="149">
        <f t="shared" si="1"/>
        <v>240.29999999999998</v>
      </c>
      <c r="G46" s="150"/>
      <c r="H46" s="150"/>
    </row>
    <row r="47" spans="1:8" s="29" customFormat="1" x14ac:dyDescent="0.25">
      <c r="A47" s="139" t="s">
        <v>2</v>
      </c>
      <c r="B47" s="145"/>
      <c r="C47" s="141"/>
      <c r="D47" s="141"/>
      <c r="E47" s="142"/>
      <c r="F47" s="149">
        <f t="shared" si="1"/>
        <v>0</v>
      </c>
      <c r="G47" s="150"/>
      <c r="H47" s="150"/>
    </row>
    <row r="48" spans="1:8" s="29" customFormat="1" x14ac:dyDescent="0.25">
      <c r="A48" s="144" t="s">
        <v>31</v>
      </c>
      <c r="B48" s="145">
        <f>J18</f>
        <v>3666</v>
      </c>
      <c r="C48" s="154">
        <v>6.9000000000000006E-2</v>
      </c>
      <c r="D48" s="153">
        <f>C48*B48</f>
        <v>252.95400000000001</v>
      </c>
      <c r="E48" s="155">
        <v>8.5500000000000007E-2</v>
      </c>
      <c r="F48" s="149">
        <f t="shared" si="1"/>
        <v>313.44300000000004</v>
      </c>
      <c r="G48" s="150"/>
      <c r="H48" s="150"/>
    </row>
    <row r="49" spans="1:18" s="29" customFormat="1" x14ac:dyDescent="0.25">
      <c r="A49" s="144" t="s">
        <v>17</v>
      </c>
      <c r="B49" s="145">
        <f t="shared" si="0"/>
        <v>13350</v>
      </c>
      <c r="C49" s="154">
        <v>4.0000000000000001E-3</v>
      </c>
      <c r="D49" s="153">
        <f t="shared" ref="D49:D52" si="2">C49*B49</f>
        <v>53.4</v>
      </c>
      <c r="E49" s="155">
        <v>1.9E-2</v>
      </c>
      <c r="F49" s="149">
        <f t="shared" si="1"/>
        <v>253.65</v>
      </c>
      <c r="G49" s="150"/>
      <c r="H49" s="150"/>
    </row>
    <row r="50" spans="1:18" s="29" customFormat="1" x14ac:dyDescent="0.25">
      <c r="A50" s="144" t="s">
        <v>32</v>
      </c>
      <c r="B50" s="145">
        <f>J18</f>
        <v>3666</v>
      </c>
      <c r="C50" s="154">
        <v>4.0099999999999997E-2</v>
      </c>
      <c r="D50" s="153">
        <f t="shared" si="2"/>
        <v>147.00659999999999</v>
      </c>
      <c r="E50" s="155">
        <v>6.0100000000000001E-2</v>
      </c>
      <c r="F50" s="149">
        <f t="shared" si="1"/>
        <v>220.32660000000001</v>
      </c>
      <c r="G50" s="150"/>
      <c r="H50" s="150"/>
    </row>
    <row r="51" spans="1:18" s="29" customFormat="1" x14ac:dyDescent="0.25">
      <c r="A51" s="144" t="s">
        <v>102</v>
      </c>
      <c r="B51" s="145">
        <f>J19</f>
        <v>9684</v>
      </c>
      <c r="C51" s="154">
        <v>9.7199999999999995E-2</v>
      </c>
      <c r="D51" s="153">
        <f t="shared" si="2"/>
        <v>941.2847999999999</v>
      </c>
      <c r="E51" s="155">
        <v>0.1457</v>
      </c>
      <c r="F51" s="149">
        <f t="shared" si="1"/>
        <v>1410.9587999999999</v>
      </c>
      <c r="G51" s="150"/>
      <c r="H51" s="150"/>
    </row>
    <row r="52" spans="1:18" s="29" customFormat="1" x14ac:dyDescent="0.25">
      <c r="A52" s="144" t="s">
        <v>103</v>
      </c>
      <c r="B52" s="145">
        <f>D38</f>
        <v>13350</v>
      </c>
      <c r="C52" s="154">
        <v>1.4E-3</v>
      </c>
      <c r="D52" s="153">
        <f t="shared" si="2"/>
        <v>18.690000000000001</v>
      </c>
      <c r="E52" s="155">
        <v>2.0999999999999999E-3</v>
      </c>
      <c r="F52" s="149">
        <f t="shared" si="1"/>
        <v>28.034999999999997</v>
      </c>
      <c r="G52" s="150"/>
      <c r="H52" s="150"/>
    </row>
    <row r="53" spans="1:18" s="29" customFormat="1" x14ac:dyDescent="0.25">
      <c r="A53" s="144" t="s">
        <v>104</v>
      </c>
      <c r="B53" s="145"/>
      <c r="C53" s="154"/>
      <c r="D53" s="153"/>
      <c r="E53" s="156"/>
      <c r="F53" s="149">
        <f t="shared" si="1"/>
        <v>0</v>
      </c>
      <c r="G53" s="150"/>
      <c r="H53" s="150"/>
    </row>
    <row r="54" spans="1:18" s="29" customFormat="1" x14ac:dyDescent="0.25">
      <c r="A54" s="139" t="s">
        <v>105</v>
      </c>
      <c r="B54" s="145">
        <f t="shared" si="0"/>
        <v>13350</v>
      </c>
      <c r="C54" s="158"/>
      <c r="D54" s="145"/>
      <c r="E54" s="157">
        <v>5.2499999999999998E-2</v>
      </c>
      <c r="F54" s="149">
        <f t="shared" si="1"/>
        <v>700.875</v>
      </c>
      <c r="G54" s="150"/>
      <c r="H54" s="150"/>
    </row>
    <row r="55" spans="1:18" s="29" customFormat="1" x14ac:dyDescent="0.25">
      <c r="A55" s="139" t="s">
        <v>34</v>
      </c>
      <c r="B55" s="145">
        <f t="shared" si="0"/>
        <v>13350</v>
      </c>
      <c r="C55" s="158"/>
      <c r="D55" s="145"/>
      <c r="E55" s="157">
        <v>4.2000000000000003E-2</v>
      </c>
      <c r="F55" s="149">
        <f t="shared" si="1"/>
        <v>560.70000000000005</v>
      </c>
      <c r="G55" s="150"/>
      <c r="H55" s="283"/>
    </row>
    <row r="56" spans="1:18" s="29" customFormat="1" x14ac:dyDescent="0.25">
      <c r="A56" s="144" t="s">
        <v>106</v>
      </c>
      <c r="B56" s="145"/>
      <c r="C56" s="159">
        <v>2.4000000000000001E-4</v>
      </c>
      <c r="D56" s="145"/>
      <c r="E56" s="160">
        <v>3.6000000000000002E-4</v>
      </c>
      <c r="F56" s="149">
        <f t="shared" si="1"/>
        <v>0</v>
      </c>
      <c r="G56" s="150"/>
      <c r="H56" s="150"/>
    </row>
    <row r="57" spans="1:18" s="29" customFormat="1" x14ac:dyDescent="0.25">
      <c r="A57" s="139" t="s">
        <v>21</v>
      </c>
      <c r="B57" s="145">
        <f t="shared" si="0"/>
        <v>13350</v>
      </c>
      <c r="C57" s="158"/>
      <c r="D57" s="145"/>
      <c r="E57" s="161"/>
      <c r="F57" s="149">
        <f>D147</f>
        <v>210.05699999999999</v>
      </c>
      <c r="G57" s="150"/>
      <c r="H57" s="150"/>
      <c r="R57" s="163"/>
    </row>
    <row r="58" spans="1:18" s="29" customFormat="1" x14ac:dyDescent="0.25">
      <c r="A58" s="139"/>
      <c r="B58" s="145"/>
      <c r="C58" s="145"/>
      <c r="D58" s="145"/>
      <c r="E58" s="161"/>
      <c r="F58" s="162"/>
      <c r="G58" s="150"/>
      <c r="H58" s="150"/>
    </row>
    <row r="59" spans="1:18" s="29" customFormat="1" x14ac:dyDescent="0.25">
      <c r="A59" s="164" t="s">
        <v>107</v>
      </c>
      <c r="B59" s="145"/>
      <c r="C59" s="145"/>
      <c r="D59" s="145"/>
      <c r="E59" s="161"/>
      <c r="F59" s="162"/>
      <c r="G59" s="150"/>
      <c r="H59" s="150"/>
    </row>
    <row r="60" spans="1:18" s="29" customFormat="1" ht="18" customHeight="1" x14ac:dyDescent="0.25">
      <c r="A60" s="144"/>
      <c r="B60" s="145"/>
      <c r="C60" s="159"/>
      <c r="D60" s="145"/>
      <c r="E60" s="161"/>
      <c r="F60" s="149"/>
      <c r="G60" s="150"/>
      <c r="H60" s="150"/>
    </row>
    <row r="61" spans="1:18" s="29" customFormat="1" ht="18" customHeight="1" x14ac:dyDescent="0.25">
      <c r="A61" s="139" t="s">
        <v>108</v>
      </c>
      <c r="B61" s="145">
        <f>(D38*0.9825)+F44+F43</f>
        <v>13650.375</v>
      </c>
      <c r="C61" s="154">
        <v>6.8000000000000005E-2</v>
      </c>
      <c r="D61" s="153">
        <f t="shared" ref="D61:D63" si="3">C61*B61</f>
        <v>928.22550000000001</v>
      </c>
      <c r="E61" s="156"/>
      <c r="F61" s="149"/>
    </row>
    <row r="62" spans="1:18" s="29" customFormat="1" ht="18" customHeight="1" x14ac:dyDescent="0.25">
      <c r="A62" s="165" t="s">
        <v>109</v>
      </c>
      <c r="B62" s="166">
        <f>B61</f>
        <v>13650.375</v>
      </c>
      <c r="C62" s="167">
        <v>2.9000000000000001E-2</v>
      </c>
      <c r="D62" s="153">
        <f t="shared" si="3"/>
        <v>395.86087500000002</v>
      </c>
      <c r="E62" s="156"/>
      <c r="F62" s="168"/>
    </row>
    <row r="63" spans="1:18" s="29" customFormat="1" ht="18" customHeight="1" x14ac:dyDescent="0.25">
      <c r="A63" s="1" t="s">
        <v>110</v>
      </c>
      <c r="B63" s="166">
        <v>56880</v>
      </c>
      <c r="C63" s="167">
        <v>9.7000000000000003E-2</v>
      </c>
      <c r="D63" s="153">
        <f t="shared" si="3"/>
        <v>5517.3600000000006</v>
      </c>
      <c r="E63" s="170"/>
      <c r="F63" s="168"/>
    </row>
    <row r="64" spans="1:18" s="29" customFormat="1" ht="18" customHeight="1" x14ac:dyDescent="0.25">
      <c r="A64" s="171" t="s">
        <v>111</v>
      </c>
      <c r="B64" s="172"/>
      <c r="C64" s="172"/>
      <c r="D64" s="169"/>
      <c r="E64" s="172"/>
      <c r="F64" s="173">
        <f>H154</f>
        <v>0</v>
      </c>
    </row>
    <row r="65" spans="1:19" s="29" customFormat="1" ht="18" customHeight="1" x14ac:dyDescent="0.25">
      <c r="A65" s="298" t="s">
        <v>155</v>
      </c>
      <c r="B65" s="299">
        <f>D68</f>
        <v>60000</v>
      </c>
      <c r="C65" s="298"/>
      <c r="D65" s="298"/>
      <c r="E65" s="300">
        <v>0.3</v>
      </c>
      <c r="F65" s="299">
        <f>E65*B65</f>
        <v>18000</v>
      </c>
    </row>
    <row r="66" spans="1:19" s="29" customFormat="1" ht="18" customHeight="1" x14ac:dyDescent="0.25">
      <c r="A66" s="165" t="s">
        <v>3</v>
      </c>
      <c r="B66" s="169"/>
      <c r="C66" s="174"/>
      <c r="D66" s="175">
        <f>SUM(D42:D65)</f>
        <v>8521.7817749999995</v>
      </c>
      <c r="E66" s="175"/>
      <c r="F66" s="175">
        <f>SUM(F42:F65)</f>
        <v>24207.845399999998</v>
      </c>
    </row>
    <row r="67" spans="1:19" s="29" customFormat="1" ht="18" customHeight="1" x14ac:dyDescent="0.25">
      <c r="A67" s="165"/>
      <c r="B67" s="169"/>
      <c r="C67" s="174"/>
      <c r="D67" s="175"/>
      <c r="E67" s="176"/>
      <c r="F67" s="177"/>
    </row>
    <row r="68" spans="1:19" s="29" customFormat="1" x14ac:dyDescent="0.25">
      <c r="A68" s="178" t="s">
        <v>153</v>
      </c>
      <c r="B68" s="169"/>
      <c r="C68" s="174"/>
      <c r="D68" s="175">
        <v>60000</v>
      </c>
      <c r="E68" s="176"/>
      <c r="F68" s="177"/>
    </row>
    <row r="69" spans="1:19" s="29" customFormat="1" x14ac:dyDescent="0.25">
      <c r="A69" s="178" t="s">
        <v>112</v>
      </c>
      <c r="B69" s="169"/>
      <c r="C69" s="174"/>
      <c r="D69" s="175"/>
      <c r="E69" s="176"/>
      <c r="F69" s="177"/>
    </row>
    <row r="70" spans="1:19" s="29" customFormat="1" x14ac:dyDescent="0.25">
      <c r="A70" s="178" t="s">
        <v>113</v>
      </c>
      <c r="B70" s="169"/>
      <c r="C70" s="174"/>
      <c r="D70" s="175"/>
      <c r="E70" s="176"/>
      <c r="F70" s="177"/>
    </row>
    <row r="71" spans="1:19" s="29" customFormat="1" ht="15.75" customHeight="1" x14ac:dyDescent="0.25">
      <c r="A71" s="178" t="s">
        <v>114</v>
      </c>
      <c r="B71" s="179"/>
      <c r="C71" s="174"/>
      <c r="D71" s="175"/>
      <c r="E71" s="176"/>
      <c r="F71" s="177"/>
    </row>
    <row r="72" spans="1:19" s="29" customFormat="1" x14ac:dyDescent="0.25">
      <c r="A72" s="178" t="s">
        <v>115</v>
      </c>
      <c r="B72" s="169"/>
      <c r="C72" s="174"/>
      <c r="D72" s="175"/>
      <c r="E72" s="176"/>
      <c r="F72" s="177"/>
    </row>
    <row r="73" spans="1:19" s="29" customFormat="1" x14ac:dyDescent="0.25">
      <c r="A73" s="178"/>
      <c r="B73" s="169"/>
      <c r="C73" s="174"/>
      <c r="D73" s="175"/>
      <c r="E73" s="176"/>
      <c r="F73" s="177"/>
    </row>
    <row r="74" spans="1:19" s="29" customFormat="1" ht="15.75" thickBot="1" x14ac:dyDescent="0.3">
      <c r="A74" s="165"/>
      <c r="B74" s="169"/>
      <c r="C74" s="174"/>
      <c r="D74" s="175"/>
      <c r="E74" s="176"/>
      <c r="F74" s="180"/>
    </row>
    <row r="75" spans="1:19" s="29" customFormat="1" ht="15.75" thickBot="1" x14ac:dyDescent="0.3">
      <c r="A75" s="181" t="s">
        <v>4</v>
      </c>
      <c r="B75" s="182"/>
      <c r="C75" s="183"/>
      <c r="D75" s="184"/>
      <c r="E75" s="185"/>
      <c r="F75" s="186">
        <f>D38-D66+D68</f>
        <v>64828.218225000004</v>
      </c>
    </row>
    <row r="76" spans="1:19" s="104" customFormat="1" ht="28.5" x14ac:dyDescent="0.25">
      <c r="A76" s="187" t="s">
        <v>5</v>
      </c>
      <c r="B76" s="183"/>
      <c r="C76" s="188"/>
      <c r="D76" s="188"/>
      <c r="E76" s="189"/>
      <c r="F76" s="282">
        <f>D127</f>
        <v>188.46862500000003</v>
      </c>
      <c r="S76" s="67"/>
    </row>
    <row r="77" spans="1:19" s="104" customFormat="1" ht="28.5" x14ac:dyDescent="0.25">
      <c r="A77" s="188" t="s">
        <v>6</v>
      </c>
      <c r="B77" s="188" t="s">
        <v>7</v>
      </c>
      <c r="C77" s="188" t="s">
        <v>8</v>
      </c>
      <c r="D77" s="190" t="s">
        <v>116</v>
      </c>
      <c r="E77" s="190"/>
      <c r="F77" s="191" t="s">
        <v>117</v>
      </c>
    </row>
    <row r="78" spans="1:19" s="104" customFormat="1" x14ac:dyDescent="0.25">
      <c r="A78" s="192" t="s">
        <v>118</v>
      </c>
      <c r="B78" s="193"/>
      <c r="C78" s="194">
        <f>D38-D66+F43+D62+D63</f>
        <v>11275.439100000001</v>
      </c>
      <c r="D78" s="194"/>
      <c r="E78" s="195"/>
      <c r="F78" s="196">
        <f>D78</f>
        <v>0</v>
      </c>
    </row>
    <row r="79" spans="1:19" s="104" customFormat="1" x14ac:dyDescent="0.25">
      <c r="A79" s="192" t="s">
        <v>119</v>
      </c>
      <c r="B79" s="197">
        <f>C78</f>
        <v>11275.439100000001</v>
      </c>
      <c r="C79" s="198">
        <f>J21</f>
        <v>5.6000000000000001E-2</v>
      </c>
      <c r="D79" s="194">
        <f>C79*B79</f>
        <v>631.4245896000001</v>
      </c>
      <c r="E79" s="195"/>
      <c r="F79" s="196">
        <f>D79</f>
        <v>631.4245896000001</v>
      </c>
    </row>
    <row r="80" spans="1:19" s="104" customFormat="1" x14ac:dyDescent="0.25">
      <c r="A80" s="192" t="s">
        <v>120</v>
      </c>
      <c r="B80" s="193"/>
      <c r="C80" s="194"/>
      <c r="D80" s="183"/>
      <c r="E80" s="195"/>
      <c r="F80" s="196"/>
    </row>
    <row r="81" spans="1:6" s="104" customFormat="1" x14ac:dyDescent="0.25">
      <c r="A81" s="192"/>
      <c r="B81" s="193"/>
      <c r="C81" s="183"/>
      <c r="D81" s="183"/>
      <c r="E81" s="195"/>
      <c r="F81" s="199"/>
    </row>
    <row r="82" spans="1:6" s="104" customFormat="1" x14ac:dyDescent="0.25">
      <c r="A82" s="181" t="s">
        <v>121</v>
      </c>
      <c r="B82" s="183"/>
      <c r="C82" s="183"/>
      <c r="D82" s="194">
        <f>F75-D79</f>
        <v>64196.793635400005</v>
      </c>
      <c r="E82" s="195"/>
      <c r="F82" s="196"/>
    </row>
    <row r="83" spans="1:6" s="104" customFormat="1" x14ac:dyDescent="0.25">
      <c r="A83" s="192" t="s">
        <v>122</v>
      </c>
      <c r="B83" s="183"/>
      <c r="C83" s="183"/>
      <c r="D83" s="194">
        <f>D134</f>
        <v>0</v>
      </c>
      <c r="E83" s="195"/>
      <c r="F83" s="196"/>
    </row>
    <row r="84" spans="1:6" s="104" customFormat="1" x14ac:dyDescent="0.25">
      <c r="A84" s="192" t="s">
        <v>123</v>
      </c>
      <c r="B84" s="200"/>
      <c r="C84" s="183"/>
      <c r="D84" s="194">
        <f>D38+F66</f>
        <v>37557.845399999998</v>
      </c>
      <c r="E84" s="195"/>
      <c r="F84" s="196"/>
    </row>
    <row r="85" spans="1:6" s="104" customFormat="1" ht="15.75" thickBot="1" x14ac:dyDescent="0.3">
      <c r="A85" s="201" t="s">
        <v>124</v>
      </c>
      <c r="B85" s="202"/>
      <c r="C85" s="202"/>
      <c r="D85" s="202"/>
      <c r="E85" s="203"/>
      <c r="F85" s="204"/>
    </row>
    <row r="86" spans="1:6" s="29" customFormat="1" x14ac:dyDescent="0.25"/>
    <row r="87" spans="1:6" s="29" customFormat="1" hidden="1" x14ac:dyDescent="0.25"/>
    <row r="88" spans="1:6" s="29" customFormat="1" hidden="1" x14ac:dyDescent="0.25">
      <c r="A88" s="294" t="s">
        <v>21</v>
      </c>
      <c r="B88" s="295"/>
    </row>
    <row r="89" spans="1:6" s="29" customFormat="1" hidden="1" x14ac:dyDescent="0.25">
      <c r="A89" s="205"/>
      <c r="B89" s="206"/>
      <c r="C89" s="296">
        <f>D38</f>
        <v>13350</v>
      </c>
      <c r="D89" s="207"/>
    </row>
    <row r="90" spans="1:6" s="29" customFormat="1" hidden="1" x14ac:dyDescent="0.25">
      <c r="A90" s="208" t="s">
        <v>125</v>
      </c>
      <c r="B90" s="209">
        <f>IF(I3&gt;=11,I5,0)</f>
        <v>0</v>
      </c>
      <c r="C90" s="297"/>
      <c r="D90" s="210" t="e">
        <f>$C$77*B90</f>
        <v>#VALUE!</v>
      </c>
    </row>
    <row r="91" spans="1:6" s="29" customFormat="1" hidden="1" x14ac:dyDescent="0.25">
      <c r="A91" s="208" t="s">
        <v>126</v>
      </c>
      <c r="B91" s="209">
        <f>IF(I3&lt;50,0%,0.5%)</f>
        <v>0</v>
      </c>
      <c r="C91" s="297"/>
      <c r="D91" s="210" t="e">
        <f t="shared" ref="D91:D96" si="4">$C$77*B91</f>
        <v>#VALUE!</v>
      </c>
    </row>
    <row r="92" spans="1:6" s="29" customFormat="1" hidden="1" x14ac:dyDescent="0.25">
      <c r="A92" s="208" t="s">
        <v>18</v>
      </c>
      <c r="B92" s="209">
        <v>1.6000000000000001E-4</v>
      </c>
      <c r="C92" s="297"/>
      <c r="D92" s="210" t="e">
        <f t="shared" si="4"/>
        <v>#VALUE!</v>
      </c>
    </row>
    <row r="93" spans="1:6" s="29" customFormat="1" hidden="1" x14ac:dyDescent="0.25">
      <c r="A93" s="208" t="s">
        <v>19</v>
      </c>
      <c r="B93" s="209">
        <v>3.0000000000000001E-3</v>
      </c>
      <c r="C93" s="297"/>
      <c r="D93" s="210" t="e">
        <f t="shared" si="4"/>
        <v>#VALUE!</v>
      </c>
    </row>
    <row r="94" spans="1:6" s="29" customFormat="1" hidden="1" x14ac:dyDescent="0.25">
      <c r="A94" s="208" t="s">
        <v>20</v>
      </c>
      <c r="B94" s="209">
        <v>5.8999999999999999E-3</v>
      </c>
      <c r="C94" s="297"/>
      <c r="D94" s="210" t="e">
        <f t="shared" si="4"/>
        <v>#VALUE!</v>
      </c>
    </row>
    <row r="95" spans="1:6" s="29" customFormat="1" hidden="1" x14ac:dyDescent="0.25">
      <c r="A95" s="208" t="s">
        <v>127</v>
      </c>
      <c r="B95" s="209">
        <f>IF(I3&lt;11,0.55%,1%)</f>
        <v>5.5000000000000005E-3</v>
      </c>
      <c r="C95" s="297"/>
      <c r="D95" s="210" t="e">
        <f t="shared" si="4"/>
        <v>#VALUE!</v>
      </c>
    </row>
    <row r="96" spans="1:6" s="29" customFormat="1" hidden="1" x14ac:dyDescent="0.25">
      <c r="A96" s="208" t="s">
        <v>128</v>
      </c>
      <c r="B96" s="209">
        <f>IF(I3&lt;=50,0,0.45%)</f>
        <v>0</v>
      </c>
      <c r="C96" s="297"/>
      <c r="D96" s="210" t="e">
        <f t="shared" si="4"/>
        <v>#VALUE!</v>
      </c>
    </row>
    <row r="97" spans="1:4" s="29" customFormat="1" hidden="1" x14ac:dyDescent="0.25">
      <c r="A97" s="40"/>
      <c r="B97" s="90"/>
      <c r="C97" s="90"/>
      <c r="D97" s="42"/>
    </row>
    <row r="98" spans="1:4" s="29" customFormat="1" hidden="1" x14ac:dyDescent="0.25">
      <c r="A98" s="40" t="s">
        <v>129</v>
      </c>
      <c r="B98" s="211">
        <f>IF(I3&gt;=11,+F39+F40+F41,0)</f>
        <v>0</v>
      </c>
      <c r="C98" s="212">
        <v>0.08</v>
      </c>
      <c r="D98" s="213">
        <f>C98*B98</f>
        <v>0</v>
      </c>
    </row>
    <row r="99" spans="1:4" s="29" customFormat="1" ht="15.75" hidden="1" thickBot="1" x14ac:dyDescent="0.3">
      <c r="A99" s="50" t="s">
        <v>37</v>
      </c>
      <c r="B99" s="214">
        <f>D38</f>
        <v>13350</v>
      </c>
      <c r="C99" s="215">
        <v>1E-3</v>
      </c>
      <c r="D99" s="216">
        <f>C99*B99</f>
        <v>13.35</v>
      </c>
    </row>
    <row r="100" spans="1:4" s="29" customFormat="1" hidden="1" x14ac:dyDescent="0.25"/>
    <row r="101" spans="1:4" s="29" customFormat="1" ht="15.75" hidden="1" thickBot="1" x14ac:dyDescent="0.3">
      <c r="A101" s="217" t="s">
        <v>130</v>
      </c>
      <c r="B101" s="218"/>
      <c r="C101" s="218"/>
      <c r="D101" s="219" t="e">
        <f>SUM(D90:D99)</f>
        <v>#VALUE!</v>
      </c>
    </row>
    <row r="102" spans="1:4" s="29" customFormat="1" hidden="1" x14ac:dyDescent="0.25"/>
    <row r="103" spans="1:4" s="29" customFormat="1" ht="15.75" hidden="1" thickBot="1" x14ac:dyDescent="0.3">
      <c r="A103" s="284" t="s">
        <v>28</v>
      </c>
      <c r="B103" s="285"/>
      <c r="C103" s="285"/>
      <c r="D103" s="286"/>
    </row>
    <row r="104" spans="1:4" s="29" customFormat="1" hidden="1" x14ac:dyDescent="0.25">
      <c r="A104" s="220" t="s">
        <v>24</v>
      </c>
      <c r="B104" s="221">
        <f>D38</f>
        <v>13350</v>
      </c>
      <c r="C104" s="222">
        <v>2.4E-2</v>
      </c>
      <c r="D104" s="223">
        <f>C104*B104</f>
        <v>320.40000000000003</v>
      </c>
    </row>
    <row r="105" spans="1:4" s="29" customFormat="1" hidden="1" x14ac:dyDescent="0.25">
      <c r="A105" s="224" t="s">
        <v>25</v>
      </c>
      <c r="B105" s="221">
        <f>B104</f>
        <v>13350</v>
      </c>
      <c r="C105" s="225">
        <v>7.4999999999999997E-3</v>
      </c>
      <c r="D105" s="226">
        <f>C105*B105</f>
        <v>100.125</v>
      </c>
    </row>
    <row r="106" spans="1:4" s="29" customFormat="1" hidden="1" x14ac:dyDescent="0.25">
      <c r="A106" s="224" t="s">
        <v>33</v>
      </c>
      <c r="B106" s="221">
        <f>B61</f>
        <v>13650.375</v>
      </c>
      <c r="C106" s="225">
        <v>-1.7000000000000001E-2</v>
      </c>
      <c r="D106" s="226">
        <f>C106*B106</f>
        <v>-232.056375</v>
      </c>
    </row>
    <row r="107" spans="1:4" s="29" customFormat="1" hidden="1" x14ac:dyDescent="0.25">
      <c r="A107" s="165"/>
      <c r="B107" s="227"/>
      <c r="C107" s="228"/>
      <c r="D107" s="229"/>
    </row>
    <row r="108" spans="1:4" s="29" customFormat="1" ht="15.75" hidden="1" thickBot="1" x14ac:dyDescent="0.3">
      <c r="A108" s="230" t="s">
        <v>27</v>
      </c>
      <c r="B108" s="231"/>
      <c r="C108" s="232"/>
      <c r="D108" s="233">
        <f>SUM(D104:D107)</f>
        <v>188.46862500000003</v>
      </c>
    </row>
    <row r="109" spans="1:4" s="29" customFormat="1" hidden="1" x14ac:dyDescent="0.25">
      <c r="A109" s="19"/>
      <c r="B109" s="19"/>
      <c r="C109" s="19"/>
      <c r="D109" s="19"/>
    </row>
    <row r="110" spans="1:4" s="29" customFormat="1" hidden="1" x14ac:dyDescent="0.25">
      <c r="A110" s="19"/>
      <c r="B110" s="19"/>
      <c r="C110" s="19"/>
      <c r="D110" s="19"/>
    </row>
    <row r="111" spans="1:4" s="29" customFormat="1" ht="15.75" hidden="1" thickBot="1" x14ac:dyDescent="0.3">
      <c r="A111" s="284" t="s">
        <v>131</v>
      </c>
      <c r="B111" s="285"/>
      <c r="C111" s="285"/>
      <c r="D111" s="286"/>
    </row>
    <row r="112" spans="1:4" s="29" customFormat="1" hidden="1" x14ac:dyDescent="0.25">
      <c r="A112" s="24" t="s">
        <v>132</v>
      </c>
      <c r="B112" s="234"/>
      <c r="C112" s="234"/>
      <c r="D112" s="235">
        <f>-F64</f>
        <v>0</v>
      </c>
    </row>
    <row r="113" spans="1:4" s="29" customFormat="1" hidden="1" x14ac:dyDescent="0.25">
      <c r="A113" s="21" t="s">
        <v>30</v>
      </c>
      <c r="B113" s="236">
        <f>B63</f>
        <v>56880</v>
      </c>
      <c r="C113" s="237">
        <v>1.5</v>
      </c>
      <c r="D113" s="238">
        <f>C113*B113</f>
        <v>85320</v>
      </c>
    </row>
    <row r="114" spans="1:4" s="29" customFormat="1" hidden="1" x14ac:dyDescent="0.25">
      <c r="A114" s="21" t="s">
        <v>29</v>
      </c>
      <c r="B114" s="22">
        <f>D38</f>
        <v>13350</v>
      </c>
      <c r="C114" s="225">
        <v>1.7999999999999999E-2</v>
      </c>
      <c r="D114" s="238">
        <f>C114*B114</f>
        <v>240.29999999999998</v>
      </c>
    </row>
    <row r="115" spans="1:4" s="29" customFormat="1" hidden="1" x14ac:dyDescent="0.25">
      <c r="A115" s="21" t="s">
        <v>35</v>
      </c>
      <c r="B115" s="22">
        <f>B114</f>
        <v>13350</v>
      </c>
      <c r="C115" s="225">
        <v>0.06</v>
      </c>
      <c r="D115" s="238">
        <f>C115*B115</f>
        <v>801</v>
      </c>
    </row>
    <row r="116" spans="1:4" s="29" customFormat="1" ht="15.75" hidden="1" thickBot="1" x14ac:dyDescent="0.3">
      <c r="A116" s="239" t="s">
        <v>15</v>
      </c>
      <c r="B116" s="23"/>
      <c r="C116" s="23"/>
      <c r="D116" s="240">
        <f>D112+D113+D114+D115</f>
        <v>86361.3</v>
      </c>
    </row>
    <row r="117" spans="1:4" s="29" customFormat="1" hidden="1" x14ac:dyDescent="0.25"/>
    <row r="118" spans="1:4" s="29" customFormat="1" hidden="1" x14ac:dyDescent="0.25"/>
    <row r="119" spans="1:4" s="29" customFormat="1" hidden="1" x14ac:dyDescent="0.25"/>
    <row r="120" spans="1:4" s="29" customFormat="1" hidden="1" x14ac:dyDescent="0.25"/>
    <row r="121" spans="1:4" s="29" customFormat="1" x14ac:dyDescent="0.25"/>
    <row r="122" spans="1:4" s="29" customFormat="1" ht="15.75" customHeight="1" thickBot="1" x14ac:dyDescent="0.3">
      <c r="A122" s="289" t="s">
        <v>28</v>
      </c>
      <c r="B122" s="290"/>
      <c r="C122" s="290"/>
      <c r="D122" s="291"/>
    </row>
    <row r="123" spans="1:4" s="29" customFormat="1" x14ac:dyDescent="0.25">
      <c r="A123" s="7" t="s">
        <v>24</v>
      </c>
      <c r="B123" s="8">
        <f>D38</f>
        <v>13350</v>
      </c>
      <c r="C123" s="9">
        <v>2.4E-2</v>
      </c>
      <c r="D123" s="10">
        <f t="shared" ref="D123:D125" si="5">B123*C123</f>
        <v>320.40000000000003</v>
      </c>
    </row>
    <row r="124" spans="1:4" s="29" customFormat="1" x14ac:dyDescent="0.25">
      <c r="A124" s="3" t="s">
        <v>25</v>
      </c>
      <c r="B124" s="4">
        <f>B123</f>
        <v>13350</v>
      </c>
      <c r="C124" s="11">
        <v>7.4999999999999997E-3</v>
      </c>
      <c r="D124" s="5">
        <f t="shared" si="5"/>
        <v>100.125</v>
      </c>
    </row>
    <row r="125" spans="1:4" s="29" customFormat="1" x14ac:dyDescent="0.25">
      <c r="A125" s="3" t="s">
        <v>26</v>
      </c>
      <c r="B125" s="4">
        <f>B61</f>
        <v>13650.375</v>
      </c>
      <c r="C125" s="12">
        <v>-1.7000000000000001E-2</v>
      </c>
      <c r="D125" s="5">
        <f t="shared" si="5"/>
        <v>-232.056375</v>
      </c>
    </row>
    <row r="126" spans="1:4" s="29" customFormat="1" x14ac:dyDescent="0.25">
      <c r="A126" s="3" t="s">
        <v>8</v>
      </c>
      <c r="B126" s="13"/>
      <c r="C126" s="14"/>
      <c r="D126" s="15"/>
    </row>
    <row r="127" spans="1:4" s="29" customFormat="1" ht="15.75" thickBot="1" x14ac:dyDescent="0.3">
      <c r="A127" s="6" t="s">
        <v>27</v>
      </c>
      <c r="B127" s="16"/>
      <c r="C127" s="17"/>
      <c r="D127" s="18">
        <f>SUM(D123:D126)</f>
        <v>188.46862500000003</v>
      </c>
    </row>
    <row r="128" spans="1:4" s="29" customFormat="1" x14ac:dyDescent="0.25">
      <c r="A128" s="269"/>
      <c r="B128" s="270"/>
      <c r="C128" s="271"/>
      <c r="D128" s="272"/>
    </row>
    <row r="129" spans="1:4" s="29" customFormat="1" x14ac:dyDescent="0.25">
      <c r="A129" s="269"/>
      <c r="B129" s="270"/>
      <c r="C129" s="271"/>
      <c r="D129" s="272"/>
    </row>
    <row r="130" spans="1:4" s="29" customFormat="1" ht="15.75" thickBot="1" x14ac:dyDescent="0.3">
      <c r="A130" s="273" t="s">
        <v>122</v>
      </c>
    </row>
    <row r="131" spans="1:4" s="29" customFormat="1" x14ac:dyDescent="0.25">
      <c r="A131" s="242" t="s">
        <v>133</v>
      </c>
      <c r="B131" s="274"/>
      <c r="C131" s="32"/>
      <c r="D131" s="275">
        <f>H154</f>
        <v>0</v>
      </c>
    </row>
    <row r="132" spans="1:4" s="29" customFormat="1" x14ac:dyDescent="0.25">
      <c r="A132" s="243" t="s">
        <v>134</v>
      </c>
      <c r="B132" s="276"/>
      <c r="C132" s="277">
        <v>0.06</v>
      </c>
      <c r="D132" s="278">
        <f>C132*B132</f>
        <v>0</v>
      </c>
    </row>
    <row r="133" spans="1:4" s="29" customFormat="1" x14ac:dyDescent="0.25">
      <c r="A133" s="243" t="s">
        <v>135</v>
      </c>
      <c r="B133" s="276"/>
      <c r="C133" s="212">
        <v>1.7999999999999999E-2</v>
      </c>
      <c r="D133" s="278">
        <f>C133*B133</f>
        <v>0</v>
      </c>
    </row>
    <row r="134" spans="1:4" s="29" customFormat="1" ht="15.75" thickBot="1" x14ac:dyDescent="0.3">
      <c r="A134" s="252" t="s">
        <v>15</v>
      </c>
      <c r="B134" s="279"/>
      <c r="C134" s="280"/>
      <c r="D134" s="281">
        <f>SUM(D131:D133)</f>
        <v>0</v>
      </c>
    </row>
    <row r="135" spans="1:4" s="29" customFormat="1" x14ac:dyDescent="0.25"/>
    <row r="136" spans="1:4" s="29" customFormat="1" ht="15.75" thickBot="1" x14ac:dyDescent="0.3"/>
    <row r="137" spans="1:4" s="29" customFormat="1" x14ac:dyDescent="0.25">
      <c r="A137" s="244" t="s">
        <v>21</v>
      </c>
      <c r="B137" s="245" t="s">
        <v>7</v>
      </c>
      <c r="C137" s="245" t="s">
        <v>8</v>
      </c>
      <c r="D137" s="246" t="s">
        <v>79</v>
      </c>
    </row>
    <row r="138" spans="1:4" s="29" customFormat="1" ht="16.5" x14ac:dyDescent="0.25">
      <c r="A138" s="247" t="s">
        <v>136</v>
      </c>
      <c r="B138" s="221">
        <f>$D$38</f>
        <v>13350</v>
      </c>
      <c r="C138" s="248"/>
      <c r="D138" s="249"/>
    </row>
    <row r="139" spans="1:4" s="29" customFormat="1" ht="16.5" x14ac:dyDescent="0.25">
      <c r="A139" s="247" t="s">
        <v>137</v>
      </c>
      <c r="B139" s="221">
        <f t="shared" ref="B139:B143" si="6">$D$38</f>
        <v>13350</v>
      </c>
      <c r="C139" s="248"/>
      <c r="D139" s="249"/>
    </row>
    <row r="140" spans="1:4" s="29" customFormat="1" ht="16.5" x14ac:dyDescent="0.25">
      <c r="A140" s="247" t="s">
        <v>138</v>
      </c>
      <c r="B140" s="221">
        <f t="shared" si="6"/>
        <v>13350</v>
      </c>
      <c r="C140" s="225">
        <v>3.0000000000000001E-3</v>
      </c>
      <c r="D140" s="250">
        <f t="shared" ref="D140:D145" si="7">C140*B140</f>
        <v>40.050000000000004</v>
      </c>
    </row>
    <row r="141" spans="1:4" s="29" customFormat="1" ht="16.5" x14ac:dyDescent="0.25">
      <c r="A141" s="247" t="s">
        <v>139</v>
      </c>
      <c r="B141" s="221">
        <f t="shared" si="6"/>
        <v>13350</v>
      </c>
      <c r="C141" s="225">
        <v>6.7999999999999996E-3</v>
      </c>
      <c r="D141" s="250">
        <f t="shared" si="7"/>
        <v>90.78</v>
      </c>
    </row>
    <row r="142" spans="1:4" s="29" customFormat="1" ht="16.5" x14ac:dyDescent="0.25">
      <c r="A142" s="247" t="s">
        <v>127</v>
      </c>
      <c r="B142" s="221">
        <f t="shared" si="6"/>
        <v>13350</v>
      </c>
      <c r="C142" s="225">
        <v>5.4999999999999997E-3</v>
      </c>
      <c r="D142" s="250">
        <f t="shared" si="7"/>
        <v>73.424999999999997</v>
      </c>
    </row>
    <row r="143" spans="1:4" s="29" customFormat="1" ht="16.5" x14ac:dyDescent="0.25">
      <c r="A143" s="247" t="s">
        <v>140</v>
      </c>
      <c r="B143" s="221">
        <f t="shared" si="6"/>
        <v>13350</v>
      </c>
      <c r="C143" s="253">
        <v>1.6000000000000001E-4</v>
      </c>
      <c r="D143" s="250">
        <f t="shared" si="7"/>
        <v>2.1360000000000001</v>
      </c>
    </row>
    <row r="144" spans="1:4" s="29" customFormat="1" ht="16.5" x14ac:dyDescent="0.25">
      <c r="A144" s="247" t="s">
        <v>141</v>
      </c>
      <c r="B144" s="248"/>
      <c r="C144" s="248"/>
      <c r="D144" s="254">
        <f>SUM(D140:D143)</f>
        <v>206.39099999999999</v>
      </c>
    </row>
    <row r="145" spans="1:8" s="29" customFormat="1" ht="16.5" x14ac:dyDescent="0.25">
      <c r="A145" s="247" t="s">
        <v>129</v>
      </c>
      <c r="B145" s="221">
        <f>J18</f>
        <v>3666</v>
      </c>
      <c r="C145" s="225">
        <v>1E-3</v>
      </c>
      <c r="D145" s="250">
        <f t="shared" si="7"/>
        <v>3.6659999999999999</v>
      </c>
    </row>
    <row r="146" spans="1:8" s="29" customFormat="1" ht="16.5" x14ac:dyDescent="0.25">
      <c r="A146" s="247"/>
      <c r="B146" s="248"/>
      <c r="C146" s="248"/>
      <c r="D146" s="249"/>
    </row>
    <row r="147" spans="1:8" s="29" customFormat="1" ht="17.25" thickBot="1" x14ac:dyDescent="0.3">
      <c r="A147" s="251" t="s">
        <v>36</v>
      </c>
      <c r="B147" s="125"/>
      <c r="C147" s="125"/>
      <c r="D147" s="255">
        <f>SUM(D144:D145)</f>
        <v>210.05699999999999</v>
      </c>
    </row>
    <row r="148" spans="1:8" s="29" customFormat="1" x14ac:dyDescent="0.25"/>
    <row r="149" spans="1:8" s="29" customFormat="1" x14ac:dyDescent="0.25"/>
    <row r="150" spans="1:8" s="29" customFormat="1" ht="21.75" thickBot="1" x14ac:dyDescent="0.3">
      <c r="A150" s="287" t="s">
        <v>142</v>
      </c>
      <c r="B150" s="288"/>
      <c r="C150" s="288"/>
      <c r="D150" s="288"/>
      <c r="E150" s="288"/>
      <c r="F150" s="288"/>
      <c r="G150" s="288"/>
      <c r="H150" s="288"/>
    </row>
    <row r="151" spans="1:8" s="29" customFormat="1" ht="15.75" thickBot="1" x14ac:dyDescent="0.3">
      <c r="A151" s="256" t="s">
        <v>143</v>
      </c>
      <c r="B151" s="257">
        <v>0.31909999999999999</v>
      </c>
      <c r="C151" s="258"/>
      <c r="D151" s="258"/>
      <c r="E151" s="258"/>
      <c r="F151" s="258"/>
      <c r="G151" s="258"/>
      <c r="H151" s="258"/>
    </row>
    <row r="152" spans="1:8" s="29" customFormat="1" ht="15.75" thickBot="1" x14ac:dyDescent="0.3">
      <c r="A152" s="258"/>
      <c r="B152" s="258"/>
      <c r="C152" s="258"/>
      <c r="D152" s="258"/>
      <c r="E152" s="258"/>
      <c r="F152" s="258"/>
      <c r="G152" s="258"/>
      <c r="H152" s="258"/>
    </row>
    <row r="153" spans="1:8" s="29" customFormat="1" ht="30" x14ac:dyDescent="0.25">
      <c r="A153" s="259" t="s">
        <v>144</v>
      </c>
      <c r="B153" s="260" t="s">
        <v>145</v>
      </c>
      <c r="C153" s="260" t="s">
        <v>146</v>
      </c>
      <c r="D153" s="261" t="s">
        <v>147</v>
      </c>
      <c r="E153" s="262" t="s">
        <v>148</v>
      </c>
      <c r="F153" s="262" t="s">
        <v>149</v>
      </c>
      <c r="G153" s="262" t="s">
        <v>150</v>
      </c>
      <c r="H153" s="262" t="s">
        <v>151</v>
      </c>
    </row>
    <row r="154" spans="1:8" x14ac:dyDescent="0.25">
      <c r="A154" s="263" t="s">
        <v>152</v>
      </c>
      <c r="B154" s="264">
        <f>D38</f>
        <v>13350</v>
      </c>
      <c r="C154" s="265">
        <f>B154</f>
        <v>13350</v>
      </c>
      <c r="D154" s="266">
        <v>1709.28</v>
      </c>
      <c r="E154" s="264">
        <f>+D154</f>
        <v>1709.28</v>
      </c>
      <c r="F154" s="267">
        <f>ROUND(($B$151/0.6)*((1.6*E154/C154)-1),4)</f>
        <v>-0.4229</v>
      </c>
      <c r="G154" s="265">
        <f>IF(F154&gt;0,F154*C154,0)</f>
        <v>0</v>
      </c>
      <c r="H154" s="268">
        <f>G154</f>
        <v>0</v>
      </c>
    </row>
  </sheetData>
  <mergeCells count="7">
    <mergeCell ref="A150:H150"/>
    <mergeCell ref="B18:C18"/>
    <mergeCell ref="A88:B88"/>
    <mergeCell ref="C89:C96"/>
    <mergeCell ref="A103:D103"/>
    <mergeCell ref="A111:D111"/>
    <mergeCell ref="A122:D1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4C16E-92AE-4E1E-9A4D-972912AF3B82}">
  <dimension ref="A1:S149"/>
  <sheetViews>
    <sheetView workbookViewId="0">
      <selection activeCell="A39" sqref="A39:XFD39"/>
    </sheetView>
  </sheetViews>
  <sheetFormatPr baseColWidth="10" defaultRowHeight="15" x14ac:dyDescent="0.25"/>
  <cols>
    <col min="1" max="1" width="77.42578125" style="2" customWidth="1"/>
    <col min="2" max="2" width="13.85546875" style="2" bestFit="1" customWidth="1"/>
    <col min="3" max="3" width="17.140625" style="2" bestFit="1" customWidth="1"/>
    <col min="4" max="4" width="14.7109375" style="2" bestFit="1" customWidth="1"/>
    <col min="5" max="5" width="10.85546875" style="2" bestFit="1" customWidth="1"/>
    <col min="6" max="6" width="13" style="2" bestFit="1" customWidth="1"/>
    <col min="7" max="7" width="15.140625" style="2" customWidth="1"/>
    <col min="8" max="8" width="12.28515625" style="2" bestFit="1" customWidth="1"/>
    <col min="9" max="9" width="49.42578125" style="2" bestFit="1" customWidth="1"/>
    <col min="10" max="16384" width="11.42578125" style="2"/>
  </cols>
  <sheetData>
    <row r="1" spans="1:10" ht="15.75" thickBot="1" x14ac:dyDescent="0.3"/>
    <row r="2" spans="1:10" s="29" customFormat="1" ht="23.25" thickBot="1" x14ac:dyDescent="0.3">
      <c r="A2" s="26" t="s">
        <v>38</v>
      </c>
      <c r="B2" s="27"/>
      <c r="C2" s="27"/>
      <c r="D2" s="27"/>
      <c r="E2" s="27"/>
      <c r="F2" s="28"/>
      <c r="I2" s="30" t="s">
        <v>39</v>
      </c>
    </row>
    <row r="3" spans="1:10" s="29" customFormat="1" ht="15.75" thickBot="1" x14ac:dyDescent="0.3">
      <c r="A3" s="31" t="s">
        <v>40</v>
      </c>
      <c r="B3" s="32"/>
      <c r="C3" s="33"/>
      <c r="D3" s="34" t="s">
        <v>41</v>
      </c>
      <c r="E3" s="35"/>
      <c r="F3" s="36" t="s">
        <v>42</v>
      </c>
    </row>
    <row r="4" spans="1:10" s="29" customFormat="1" x14ac:dyDescent="0.25">
      <c r="A4" s="37" t="s">
        <v>43</v>
      </c>
      <c r="B4" s="38"/>
      <c r="C4" s="39"/>
      <c r="D4" s="40" t="s">
        <v>43</v>
      </c>
      <c r="E4" s="41"/>
      <c r="F4" s="42"/>
      <c r="I4" s="34" t="s">
        <v>9</v>
      </c>
      <c r="J4" s="43">
        <v>2500</v>
      </c>
    </row>
    <row r="5" spans="1:10" s="29" customFormat="1" x14ac:dyDescent="0.25">
      <c r="A5" s="37" t="s">
        <v>44</v>
      </c>
      <c r="B5" s="38"/>
      <c r="C5" s="39"/>
      <c r="D5" s="40" t="s">
        <v>45</v>
      </c>
      <c r="E5" s="41"/>
      <c r="F5" s="42"/>
      <c r="I5" s="40" t="s">
        <v>46</v>
      </c>
      <c r="J5" s="42">
        <v>151.66999999999999</v>
      </c>
    </row>
    <row r="6" spans="1:10" s="29" customFormat="1" x14ac:dyDescent="0.25">
      <c r="A6" s="37" t="s">
        <v>47</v>
      </c>
      <c r="B6" s="38"/>
      <c r="C6" s="39"/>
      <c r="D6" s="40" t="s">
        <v>48</v>
      </c>
      <c r="E6" s="41"/>
      <c r="F6" s="42"/>
      <c r="I6" s="40" t="s">
        <v>49</v>
      </c>
      <c r="J6" s="42"/>
    </row>
    <row r="7" spans="1:10" s="29" customFormat="1" x14ac:dyDescent="0.25">
      <c r="A7" s="37" t="s">
        <v>47</v>
      </c>
      <c r="B7" s="38"/>
      <c r="C7" s="39"/>
      <c r="D7" s="40" t="s">
        <v>50</v>
      </c>
      <c r="E7" s="41"/>
      <c r="F7" s="42"/>
      <c r="I7" s="20" t="s">
        <v>22</v>
      </c>
      <c r="J7" s="44">
        <v>8</v>
      </c>
    </row>
    <row r="8" spans="1:10" s="29" customFormat="1" x14ac:dyDescent="0.25">
      <c r="A8" s="37" t="s">
        <v>51</v>
      </c>
      <c r="B8" s="38"/>
      <c r="C8" s="39"/>
      <c r="D8" s="40"/>
      <c r="E8" s="41"/>
      <c r="F8" s="42"/>
      <c r="I8" s="40" t="s">
        <v>52</v>
      </c>
      <c r="J8" s="45">
        <v>1.7999999999999999E-2</v>
      </c>
    </row>
    <row r="9" spans="1:10" s="29" customFormat="1" x14ac:dyDescent="0.25">
      <c r="A9" s="37" t="s">
        <v>53</v>
      </c>
      <c r="B9" s="38"/>
      <c r="C9" s="39"/>
      <c r="D9" s="40" t="s">
        <v>54</v>
      </c>
      <c r="E9" s="41"/>
      <c r="F9" s="42"/>
      <c r="I9" s="46" t="s">
        <v>55</v>
      </c>
      <c r="J9" s="47">
        <v>0</v>
      </c>
    </row>
    <row r="10" spans="1:10" s="29" customFormat="1" x14ac:dyDescent="0.25">
      <c r="A10" s="37" t="s">
        <v>56</v>
      </c>
      <c r="B10" s="38"/>
      <c r="C10" s="39"/>
      <c r="D10" s="40" t="s">
        <v>57</v>
      </c>
      <c r="E10" s="41"/>
      <c r="F10" s="42"/>
      <c r="I10" s="40" t="s">
        <v>58</v>
      </c>
      <c r="J10" s="48">
        <v>11.27</v>
      </c>
    </row>
    <row r="11" spans="1:10" s="29" customFormat="1" x14ac:dyDescent="0.25">
      <c r="A11" s="37" t="s">
        <v>59</v>
      </c>
      <c r="B11" s="38"/>
      <c r="C11" s="39"/>
      <c r="D11" s="40" t="s">
        <v>60</v>
      </c>
      <c r="E11" s="41"/>
      <c r="F11" s="42"/>
      <c r="I11" s="40"/>
      <c r="J11" s="49"/>
    </row>
    <row r="12" spans="1:10" s="29" customFormat="1" x14ac:dyDescent="0.25">
      <c r="A12" s="37" t="s">
        <v>61</v>
      </c>
      <c r="B12" s="38"/>
      <c r="C12" s="39"/>
      <c r="D12" s="40" t="s">
        <v>62</v>
      </c>
      <c r="E12" s="41"/>
      <c r="F12" s="42"/>
      <c r="I12" s="40" t="s">
        <v>63</v>
      </c>
      <c r="J12" s="42">
        <v>0</v>
      </c>
    </row>
    <row r="13" spans="1:10" s="29" customFormat="1" x14ac:dyDescent="0.25">
      <c r="A13" s="37" t="s">
        <v>64</v>
      </c>
      <c r="B13" s="38"/>
      <c r="C13" s="39"/>
      <c r="D13" s="40" t="s">
        <v>65</v>
      </c>
      <c r="E13" s="41"/>
      <c r="F13" s="42"/>
      <c r="I13" s="40" t="s">
        <v>10</v>
      </c>
      <c r="J13" s="42">
        <v>0</v>
      </c>
    </row>
    <row r="14" spans="1:10" s="29" customFormat="1" x14ac:dyDescent="0.25">
      <c r="A14" s="37" t="s">
        <v>66</v>
      </c>
      <c r="B14" s="38"/>
      <c r="C14" s="39"/>
      <c r="D14" s="40" t="s">
        <v>67</v>
      </c>
      <c r="E14" s="41"/>
      <c r="F14" s="42"/>
      <c r="I14" s="40" t="s">
        <v>11</v>
      </c>
      <c r="J14" s="42"/>
    </row>
    <row r="15" spans="1:10" s="29" customFormat="1" x14ac:dyDescent="0.25">
      <c r="A15" s="37"/>
      <c r="B15" s="38"/>
      <c r="C15" s="39"/>
      <c r="D15" s="40" t="s">
        <v>68</v>
      </c>
      <c r="E15" s="41"/>
      <c r="F15" s="42"/>
      <c r="I15" s="40" t="s">
        <v>69</v>
      </c>
      <c r="J15" s="42"/>
    </row>
    <row r="16" spans="1:10" s="29" customFormat="1" x14ac:dyDescent="0.25">
      <c r="A16" s="40"/>
      <c r="B16" s="38"/>
      <c r="C16" s="39"/>
      <c r="D16" s="40"/>
      <c r="E16" s="41"/>
      <c r="F16" s="42"/>
      <c r="I16" s="40" t="s">
        <v>70</v>
      </c>
      <c r="J16" s="42"/>
    </row>
    <row r="17" spans="1:16" s="29" customFormat="1" ht="15.75" thickBot="1" x14ac:dyDescent="0.3">
      <c r="A17" s="50"/>
      <c r="B17" s="51"/>
      <c r="C17" s="52"/>
      <c r="D17" s="50"/>
      <c r="E17" s="53"/>
      <c r="F17" s="54"/>
      <c r="I17" s="20" t="s">
        <v>71</v>
      </c>
      <c r="J17" s="42"/>
    </row>
    <row r="18" spans="1:16" s="29" customFormat="1" ht="15.75" thickBot="1" x14ac:dyDescent="0.3">
      <c r="A18" s="55" t="s">
        <v>72</v>
      </c>
      <c r="B18" s="292">
        <v>44927</v>
      </c>
      <c r="C18" s="293"/>
      <c r="D18" s="57" t="s">
        <v>73</v>
      </c>
      <c r="E18" s="58"/>
      <c r="F18" s="56">
        <v>44957</v>
      </c>
      <c r="I18" s="20" t="s">
        <v>74</v>
      </c>
      <c r="J18" s="59">
        <v>3666</v>
      </c>
    </row>
    <row r="19" spans="1:16" s="29" customFormat="1" ht="20.25" customHeight="1" thickBot="1" x14ac:dyDescent="0.3">
      <c r="A19" s="60" t="s">
        <v>75</v>
      </c>
      <c r="B19" s="61"/>
      <c r="C19" s="61"/>
      <c r="D19" s="61"/>
      <c r="E19" s="62"/>
      <c r="F19" s="63"/>
      <c r="I19" s="20" t="s">
        <v>76</v>
      </c>
      <c r="J19" s="25">
        <f>D38-J18</f>
        <v>9684</v>
      </c>
    </row>
    <row r="20" spans="1:16" s="29" customFormat="1" ht="24" customHeight="1" thickBot="1" x14ac:dyDescent="0.3">
      <c r="A20" s="64" t="s">
        <v>75</v>
      </c>
      <c r="B20" s="65" t="s">
        <v>77</v>
      </c>
      <c r="C20" s="65" t="s">
        <v>78</v>
      </c>
      <c r="D20" s="66" t="s">
        <v>79</v>
      </c>
      <c r="E20" s="67"/>
      <c r="F20" s="68"/>
      <c r="I20" s="40" t="s">
        <v>80</v>
      </c>
      <c r="J20" s="42">
        <v>0.31909999999999999</v>
      </c>
    </row>
    <row r="21" spans="1:16" s="76" customFormat="1" x14ac:dyDescent="0.2">
      <c r="A21" s="34" t="s">
        <v>9</v>
      </c>
      <c r="B21" s="69"/>
      <c r="C21" s="70"/>
      <c r="D21" s="71">
        <f>J4</f>
        <v>2500</v>
      </c>
      <c r="E21" s="72"/>
      <c r="F21" s="73"/>
      <c r="G21" s="29"/>
      <c r="H21" s="29"/>
      <c r="I21" s="74" t="s">
        <v>14</v>
      </c>
      <c r="J21" s="75">
        <v>5.6000000000000001E-2</v>
      </c>
      <c r="K21" s="29"/>
      <c r="L21" s="29"/>
      <c r="M21" s="29"/>
      <c r="N21" s="29"/>
      <c r="O21" s="29"/>
      <c r="P21" s="29"/>
    </row>
    <row r="22" spans="1:16" s="76" customFormat="1" x14ac:dyDescent="0.25">
      <c r="A22" s="77" t="s">
        <v>81</v>
      </c>
      <c r="B22" s="78"/>
      <c r="C22" s="79"/>
      <c r="D22" s="80"/>
      <c r="E22" s="81"/>
      <c r="F22" s="82"/>
      <c r="I22" s="40" t="s">
        <v>82</v>
      </c>
      <c r="J22" s="83">
        <v>0.02</v>
      </c>
      <c r="K22" s="29"/>
      <c r="L22" s="29"/>
      <c r="M22" s="29"/>
      <c r="N22" s="29"/>
      <c r="O22" s="29"/>
      <c r="P22" s="29"/>
    </row>
    <row r="23" spans="1:16" s="76" customFormat="1" x14ac:dyDescent="0.25">
      <c r="A23" s="77" t="s">
        <v>12</v>
      </c>
      <c r="B23" s="84"/>
      <c r="C23" s="85"/>
      <c r="D23" s="86"/>
      <c r="E23" s="87"/>
      <c r="F23" s="82"/>
      <c r="I23" s="40" t="s">
        <v>83</v>
      </c>
      <c r="J23" s="83">
        <v>0.04</v>
      </c>
      <c r="K23" s="29"/>
      <c r="L23" s="29"/>
      <c r="M23" s="29"/>
      <c r="N23" s="29"/>
      <c r="O23" s="29"/>
      <c r="P23" s="29"/>
    </row>
    <row r="24" spans="1:16" s="76" customFormat="1" x14ac:dyDescent="0.25">
      <c r="A24" s="77" t="s">
        <v>84</v>
      </c>
      <c r="B24" s="78"/>
      <c r="C24" s="79"/>
      <c r="D24" s="88"/>
      <c r="E24" s="89"/>
      <c r="F24" s="82"/>
      <c r="I24" s="40" t="s">
        <v>85</v>
      </c>
      <c r="J24" s="83"/>
      <c r="K24" s="29"/>
      <c r="L24" s="29"/>
      <c r="M24" s="29"/>
      <c r="N24" s="29"/>
      <c r="O24" s="29"/>
      <c r="P24" s="29"/>
    </row>
    <row r="25" spans="1:16" s="29" customFormat="1" ht="15.75" thickBot="1" x14ac:dyDescent="0.3">
      <c r="A25" s="40" t="s">
        <v>10</v>
      </c>
      <c r="B25" s="90"/>
      <c r="C25" s="91"/>
      <c r="D25" s="91"/>
      <c r="E25" s="92"/>
      <c r="F25" s="93"/>
      <c r="I25" s="50" t="s">
        <v>23</v>
      </c>
      <c r="J25" s="94"/>
    </row>
    <row r="26" spans="1:16" s="29" customFormat="1" x14ac:dyDescent="0.25">
      <c r="A26" s="40" t="s">
        <v>11</v>
      </c>
      <c r="B26" s="90"/>
      <c r="C26" s="91"/>
      <c r="D26" s="91"/>
      <c r="E26" s="92"/>
      <c r="F26" s="95"/>
    </row>
    <row r="27" spans="1:16" s="29" customFormat="1" x14ac:dyDescent="0.25">
      <c r="A27" s="40" t="s">
        <v>69</v>
      </c>
      <c r="B27" s="90"/>
      <c r="C27" s="91"/>
      <c r="D27" s="91"/>
      <c r="E27" s="92"/>
      <c r="F27" s="95"/>
    </row>
    <row r="28" spans="1:16" s="29" customFormat="1" x14ac:dyDescent="0.25">
      <c r="A28" s="40" t="s">
        <v>70</v>
      </c>
      <c r="B28" s="90"/>
      <c r="C28" s="91"/>
      <c r="D28" s="91"/>
      <c r="E28" s="92"/>
      <c r="F28" s="95"/>
    </row>
    <row r="29" spans="1:16" s="29" customFormat="1" x14ac:dyDescent="0.25">
      <c r="A29" s="40" t="s">
        <v>153</v>
      </c>
      <c r="B29" s="96"/>
      <c r="C29" s="97"/>
      <c r="D29" s="98">
        <v>10000</v>
      </c>
      <c r="E29" s="99"/>
      <c r="F29" s="95"/>
    </row>
    <row r="30" spans="1:16" s="29" customFormat="1" ht="20.25" customHeight="1" x14ac:dyDescent="0.25">
      <c r="A30" s="40" t="s">
        <v>87</v>
      </c>
      <c r="B30" s="100"/>
      <c r="C30" s="90"/>
      <c r="D30" s="91"/>
      <c r="E30" s="92"/>
      <c r="F30" s="101"/>
      <c r="I30" s="102"/>
    </row>
    <row r="31" spans="1:16" s="29" customFormat="1" x14ac:dyDescent="0.25">
      <c r="A31" s="40" t="s">
        <v>88</v>
      </c>
      <c r="B31" s="103"/>
      <c r="C31" s="97"/>
      <c r="D31" s="71">
        <v>850</v>
      </c>
      <c r="E31" s="99"/>
      <c r="F31" s="101"/>
    </row>
    <row r="32" spans="1:16" s="29" customFormat="1" x14ac:dyDescent="0.25">
      <c r="A32" s="40"/>
      <c r="B32" s="104"/>
      <c r="C32" s="105"/>
      <c r="D32" s="105"/>
      <c r="E32" s="107"/>
      <c r="F32" s="108"/>
    </row>
    <row r="33" spans="1:8" s="29" customFormat="1" ht="15.75" thickBot="1" x14ac:dyDescent="0.3">
      <c r="A33" s="29" t="s">
        <v>89</v>
      </c>
      <c r="B33" s="109"/>
      <c r="C33" s="110"/>
      <c r="D33" s="105"/>
      <c r="E33" s="112"/>
      <c r="F33" s="113"/>
    </row>
    <row r="34" spans="1:8" s="29" customFormat="1" x14ac:dyDescent="0.25">
      <c r="A34" s="114" t="s">
        <v>90</v>
      </c>
      <c r="B34" s="115"/>
      <c r="C34" s="116"/>
      <c r="D34" s="117"/>
      <c r="E34" s="118"/>
      <c r="F34" s="119"/>
    </row>
    <row r="35" spans="1:8" s="29" customFormat="1" x14ac:dyDescent="0.25">
      <c r="A35" s="29" t="s">
        <v>91</v>
      </c>
      <c r="B35" s="115"/>
      <c r="C35" s="116"/>
      <c r="D35" s="117"/>
      <c r="E35" s="118"/>
      <c r="F35" s="119"/>
    </row>
    <row r="36" spans="1:8" s="29" customFormat="1" x14ac:dyDescent="0.25">
      <c r="A36" s="114" t="s">
        <v>92</v>
      </c>
      <c r="B36" s="115"/>
      <c r="C36" s="120"/>
      <c r="D36" s="117"/>
      <c r="E36" s="118"/>
      <c r="F36" s="119"/>
    </row>
    <row r="37" spans="1:8" s="29" customFormat="1" ht="15.75" thickBot="1" x14ac:dyDescent="0.3">
      <c r="A37" s="121" t="s">
        <v>93</v>
      </c>
      <c r="B37" s="115"/>
      <c r="C37" s="122"/>
      <c r="D37" s="123"/>
      <c r="E37" s="118"/>
      <c r="F37" s="119"/>
    </row>
    <row r="38" spans="1:8" s="29" customFormat="1" ht="16.5" thickTop="1" thickBot="1" x14ac:dyDescent="0.3">
      <c r="A38" s="124" t="s">
        <v>0</v>
      </c>
      <c r="B38" s="125"/>
      <c r="C38" s="126"/>
      <c r="D38" s="127">
        <f>SUM(D21:D37)</f>
        <v>13350</v>
      </c>
      <c r="E38" s="128"/>
      <c r="F38" s="119"/>
    </row>
    <row r="39" spans="1:8" s="29" customFormat="1" x14ac:dyDescent="0.25">
      <c r="A39" s="129"/>
      <c r="B39" s="130"/>
      <c r="C39" s="131"/>
      <c r="D39" s="132"/>
      <c r="E39" s="133"/>
      <c r="F39" s="134"/>
    </row>
    <row r="40" spans="1:8" s="29" customFormat="1" ht="28.5" x14ac:dyDescent="0.25">
      <c r="A40" s="135" t="s">
        <v>94</v>
      </c>
      <c r="B40" s="136" t="s">
        <v>95</v>
      </c>
      <c r="C40" s="136" t="s">
        <v>96</v>
      </c>
      <c r="D40" s="136" t="s">
        <v>97</v>
      </c>
      <c r="E40" s="137"/>
      <c r="F40" s="138" t="s">
        <v>98</v>
      </c>
    </row>
    <row r="41" spans="1:8" s="29" customFormat="1" x14ac:dyDescent="0.25">
      <c r="A41" s="139" t="s">
        <v>1</v>
      </c>
      <c r="B41" s="140"/>
      <c r="C41" s="141"/>
      <c r="D41" s="141"/>
      <c r="E41" s="142"/>
      <c r="F41" s="143"/>
    </row>
    <row r="42" spans="1:8" s="29" customFormat="1" x14ac:dyDescent="0.25">
      <c r="A42" s="144" t="s">
        <v>16</v>
      </c>
      <c r="B42" s="145">
        <f>$D$38</f>
        <v>13350</v>
      </c>
      <c r="C42" s="146"/>
      <c r="D42" s="147"/>
      <c r="E42" s="322">
        <v>0.13</v>
      </c>
      <c r="F42" s="323">
        <f>E42*B42</f>
        <v>1735.5</v>
      </c>
      <c r="G42" s="150"/>
      <c r="H42" s="150"/>
    </row>
    <row r="43" spans="1:8" s="29" customFormat="1" x14ac:dyDescent="0.25">
      <c r="A43" s="151" t="s">
        <v>99</v>
      </c>
      <c r="B43" s="145">
        <f t="shared" ref="B43:B57" si="0">$D$38</f>
        <v>13350</v>
      </c>
      <c r="C43" s="154">
        <f>J22</f>
        <v>0.02</v>
      </c>
      <c r="D43" s="153">
        <f>C43*B43</f>
        <v>267</v>
      </c>
      <c r="E43" s="152">
        <f>J23</f>
        <v>0.04</v>
      </c>
      <c r="F43" s="149">
        <f t="shared" ref="F43:F56" si="1">E43*B43</f>
        <v>534</v>
      </c>
      <c r="G43" s="150"/>
      <c r="H43" s="150"/>
    </row>
    <row r="44" spans="1:8" s="29" customFormat="1" x14ac:dyDescent="0.25">
      <c r="A44" s="144" t="s">
        <v>100</v>
      </c>
      <c r="B44" s="145">
        <f>J18</f>
        <v>3666</v>
      </c>
      <c r="C44" s="154"/>
      <c r="D44" s="153"/>
      <c r="E44" s="155">
        <f>J25</f>
        <v>0</v>
      </c>
      <c r="F44" s="149">
        <f t="shared" si="1"/>
        <v>0</v>
      </c>
      <c r="G44" s="150"/>
      <c r="H44" s="150"/>
    </row>
    <row r="45" spans="1:8" s="29" customFormat="1" x14ac:dyDescent="0.25">
      <c r="A45" s="144" t="s">
        <v>101</v>
      </c>
      <c r="B45" s="145">
        <f>J19</f>
        <v>9684</v>
      </c>
      <c r="C45" s="154"/>
      <c r="D45" s="153"/>
      <c r="E45" s="156"/>
      <c r="F45" s="149">
        <f t="shared" si="1"/>
        <v>0</v>
      </c>
      <c r="G45" s="150"/>
      <c r="H45" s="150"/>
    </row>
    <row r="46" spans="1:8" s="29" customFormat="1" x14ac:dyDescent="0.25">
      <c r="A46" s="139" t="s">
        <v>13</v>
      </c>
      <c r="B46" s="145">
        <f t="shared" si="0"/>
        <v>13350</v>
      </c>
      <c r="C46" s="151"/>
      <c r="D46" s="145"/>
      <c r="E46" s="157">
        <f>J8</f>
        <v>1.7999999999999999E-2</v>
      </c>
      <c r="F46" s="149">
        <f t="shared" si="1"/>
        <v>240.29999999999998</v>
      </c>
      <c r="G46" s="150"/>
      <c r="H46" s="150"/>
    </row>
    <row r="47" spans="1:8" s="29" customFormat="1" x14ac:dyDescent="0.25">
      <c r="A47" s="139" t="s">
        <v>2</v>
      </c>
      <c r="B47" s="145"/>
      <c r="C47" s="141"/>
      <c r="D47" s="141"/>
      <c r="E47" s="142"/>
      <c r="F47" s="149">
        <f t="shared" si="1"/>
        <v>0</v>
      </c>
      <c r="G47" s="150"/>
      <c r="H47" s="150"/>
    </row>
    <row r="48" spans="1:8" s="29" customFormat="1" x14ac:dyDescent="0.25">
      <c r="A48" s="144" t="s">
        <v>31</v>
      </c>
      <c r="B48" s="145">
        <f>J18</f>
        <v>3666</v>
      </c>
      <c r="C48" s="154">
        <v>6.9000000000000006E-2</v>
      </c>
      <c r="D48" s="153">
        <f>C48*B48</f>
        <v>252.95400000000001</v>
      </c>
      <c r="E48" s="155">
        <v>8.5500000000000007E-2</v>
      </c>
      <c r="F48" s="149">
        <f t="shared" si="1"/>
        <v>313.44300000000004</v>
      </c>
      <c r="G48" s="150"/>
      <c r="H48" s="150"/>
    </row>
    <row r="49" spans="1:18" s="29" customFormat="1" x14ac:dyDescent="0.25">
      <c r="A49" s="144" t="s">
        <v>17</v>
      </c>
      <c r="B49" s="145">
        <f t="shared" si="0"/>
        <v>13350</v>
      </c>
      <c r="C49" s="154">
        <v>4.0000000000000001E-3</v>
      </c>
      <c r="D49" s="153">
        <f t="shared" ref="D49:D52" si="2">C49*B49</f>
        <v>53.4</v>
      </c>
      <c r="E49" s="155">
        <v>1.9E-2</v>
      </c>
      <c r="F49" s="149">
        <f t="shared" si="1"/>
        <v>253.65</v>
      </c>
      <c r="G49" s="150"/>
      <c r="H49" s="150"/>
    </row>
    <row r="50" spans="1:18" s="29" customFormat="1" x14ac:dyDescent="0.25">
      <c r="A50" s="144" t="s">
        <v>32</v>
      </c>
      <c r="B50" s="145">
        <f>J18</f>
        <v>3666</v>
      </c>
      <c r="C50" s="154">
        <v>4.0099999999999997E-2</v>
      </c>
      <c r="D50" s="153">
        <f t="shared" si="2"/>
        <v>147.00659999999999</v>
      </c>
      <c r="E50" s="155">
        <v>6.0100000000000001E-2</v>
      </c>
      <c r="F50" s="149">
        <f t="shared" si="1"/>
        <v>220.32660000000001</v>
      </c>
      <c r="G50" s="150"/>
      <c r="H50" s="150"/>
    </row>
    <row r="51" spans="1:18" s="29" customFormat="1" x14ac:dyDescent="0.25">
      <c r="A51" s="144" t="s">
        <v>102</v>
      </c>
      <c r="B51" s="145">
        <f>J19</f>
        <v>9684</v>
      </c>
      <c r="C51" s="154">
        <v>9.7199999999999995E-2</v>
      </c>
      <c r="D51" s="153">
        <f t="shared" si="2"/>
        <v>941.2847999999999</v>
      </c>
      <c r="E51" s="155">
        <v>0.1457</v>
      </c>
      <c r="F51" s="149">
        <f t="shared" si="1"/>
        <v>1410.9587999999999</v>
      </c>
      <c r="G51" s="150"/>
      <c r="H51" s="150"/>
    </row>
    <row r="52" spans="1:18" s="29" customFormat="1" x14ac:dyDescent="0.25">
      <c r="A52" s="144" t="s">
        <v>103</v>
      </c>
      <c r="B52" s="145">
        <f>D38</f>
        <v>13350</v>
      </c>
      <c r="C52" s="154">
        <v>1.4E-3</v>
      </c>
      <c r="D52" s="153">
        <f t="shared" si="2"/>
        <v>18.690000000000001</v>
      </c>
      <c r="E52" s="155">
        <v>2.0999999999999999E-3</v>
      </c>
      <c r="F52" s="149">
        <f t="shared" si="1"/>
        <v>28.034999999999997</v>
      </c>
      <c r="G52" s="150"/>
      <c r="H52" s="150"/>
    </row>
    <row r="53" spans="1:18" s="29" customFormat="1" x14ac:dyDescent="0.25">
      <c r="A53" s="144" t="s">
        <v>104</v>
      </c>
      <c r="B53" s="145"/>
      <c r="C53" s="154"/>
      <c r="D53" s="153"/>
      <c r="E53" s="156"/>
      <c r="F53" s="149">
        <f t="shared" si="1"/>
        <v>0</v>
      </c>
      <c r="G53" s="150"/>
      <c r="H53" s="150"/>
    </row>
    <row r="54" spans="1:18" s="29" customFormat="1" x14ac:dyDescent="0.25">
      <c r="A54" s="139" t="s">
        <v>105</v>
      </c>
      <c r="B54" s="145">
        <f t="shared" si="0"/>
        <v>13350</v>
      </c>
      <c r="C54" s="158"/>
      <c r="D54" s="145"/>
      <c r="E54" s="324">
        <v>5.2499999999999998E-2</v>
      </c>
      <c r="F54" s="323">
        <f t="shared" si="1"/>
        <v>700.875</v>
      </c>
      <c r="G54" s="150"/>
      <c r="H54" s="150"/>
    </row>
    <row r="55" spans="1:18" s="29" customFormat="1" x14ac:dyDescent="0.25">
      <c r="A55" s="139" t="s">
        <v>34</v>
      </c>
      <c r="B55" s="145">
        <f t="shared" si="0"/>
        <v>13350</v>
      </c>
      <c r="C55" s="158"/>
      <c r="D55" s="145"/>
      <c r="E55" s="157">
        <v>4.2000000000000003E-2</v>
      </c>
      <c r="F55" s="149">
        <f t="shared" si="1"/>
        <v>560.70000000000005</v>
      </c>
      <c r="G55" s="150"/>
      <c r="H55" s="150"/>
    </row>
    <row r="56" spans="1:18" s="29" customFormat="1" x14ac:dyDescent="0.25">
      <c r="A56" s="144" t="s">
        <v>106</v>
      </c>
      <c r="B56" s="145"/>
      <c r="C56" s="159">
        <v>2.4000000000000001E-4</v>
      </c>
      <c r="D56" s="145"/>
      <c r="E56" s="160">
        <v>3.6000000000000002E-4</v>
      </c>
      <c r="F56" s="149">
        <f t="shared" si="1"/>
        <v>0</v>
      </c>
      <c r="G56" s="150"/>
      <c r="H56" s="150"/>
    </row>
    <row r="57" spans="1:18" s="29" customFormat="1" x14ac:dyDescent="0.25">
      <c r="A57" s="139" t="s">
        <v>21</v>
      </c>
      <c r="B57" s="145">
        <f t="shared" si="0"/>
        <v>13350</v>
      </c>
      <c r="C57" s="158"/>
      <c r="D57" s="145"/>
      <c r="E57" s="161"/>
      <c r="F57" s="149">
        <f>D147</f>
        <v>210.05699999999999</v>
      </c>
      <c r="G57" s="150"/>
      <c r="H57" s="150"/>
      <c r="R57" s="163"/>
    </row>
    <row r="58" spans="1:18" s="29" customFormat="1" x14ac:dyDescent="0.25">
      <c r="A58" s="139"/>
      <c r="B58" s="145"/>
      <c r="C58" s="145"/>
      <c r="D58" s="145"/>
      <c r="E58" s="161"/>
      <c r="F58" s="162"/>
      <c r="G58" s="150"/>
      <c r="H58" s="150"/>
    </row>
    <row r="59" spans="1:18" s="29" customFormat="1" x14ac:dyDescent="0.25">
      <c r="A59" s="164" t="s">
        <v>107</v>
      </c>
      <c r="B59" s="145"/>
      <c r="C59" s="145"/>
      <c r="D59" s="145"/>
      <c r="E59" s="161"/>
      <c r="F59" s="162"/>
      <c r="G59" s="150"/>
      <c r="H59" s="150"/>
    </row>
    <row r="60" spans="1:18" s="29" customFormat="1" ht="18" customHeight="1" x14ac:dyDescent="0.25">
      <c r="A60" s="144"/>
      <c r="B60" s="145"/>
      <c r="C60" s="159"/>
      <c r="D60" s="145"/>
      <c r="E60" s="161"/>
      <c r="F60" s="149"/>
      <c r="G60" s="150"/>
      <c r="H60" s="150"/>
    </row>
    <row r="61" spans="1:18" s="29" customFormat="1" ht="18" customHeight="1" x14ac:dyDescent="0.25">
      <c r="A61" s="139" t="s">
        <v>108</v>
      </c>
      <c r="B61" s="145">
        <f>((D21+D31)*0.9825)+D29+F44+F43</f>
        <v>13825.375</v>
      </c>
      <c r="C61" s="154">
        <v>6.8000000000000005E-2</v>
      </c>
      <c r="D61" s="153">
        <f t="shared" ref="D61:D63" si="3">C61*B61</f>
        <v>940.1255000000001</v>
      </c>
      <c r="E61" s="156"/>
      <c r="F61" s="149"/>
    </row>
    <row r="62" spans="1:18" s="29" customFormat="1" ht="18" customHeight="1" x14ac:dyDescent="0.25">
      <c r="A62" s="165" t="s">
        <v>109</v>
      </c>
      <c r="B62" s="166">
        <f>B61</f>
        <v>13825.375</v>
      </c>
      <c r="C62" s="167">
        <v>2.9000000000000001E-2</v>
      </c>
      <c r="D62" s="153">
        <f t="shared" si="3"/>
        <v>400.93587500000001</v>
      </c>
      <c r="E62" s="156"/>
      <c r="F62" s="168"/>
    </row>
    <row r="63" spans="1:18" s="29" customFormat="1" ht="18" customHeight="1" x14ac:dyDescent="0.25">
      <c r="A63" s="1" t="s">
        <v>156</v>
      </c>
      <c r="B63" s="318">
        <v>56880</v>
      </c>
      <c r="C63" s="319">
        <v>9.7000000000000003E-2</v>
      </c>
      <c r="D63" s="320">
        <f t="shared" si="3"/>
        <v>5517.3600000000006</v>
      </c>
      <c r="E63" s="170"/>
      <c r="F63" s="168"/>
      <c r="H63" s="321" t="s">
        <v>157</v>
      </c>
      <c r="I63" s="321"/>
    </row>
    <row r="64" spans="1:18" s="29" customFormat="1" ht="18" customHeight="1" x14ac:dyDescent="0.25">
      <c r="A64" s="171" t="s">
        <v>111</v>
      </c>
      <c r="B64" s="172"/>
      <c r="C64" s="172"/>
      <c r="D64" s="169"/>
      <c r="E64" s="172"/>
      <c r="F64" s="173"/>
    </row>
    <row r="65" spans="1:19" s="29" customFormat="1" ht="18" customHeight="1" x14ac:dyDescent="0.25">
      <c r="A65" s="298" t="s">
        <v>155</v>
      </c>
      <c r="B65" s="299">
        <f>D68</f>
        <v>60000</v>
      </c>
      <c r="C65" s="298"/>
      <c r="D65" s="298"/>
      <c r="E65" s="300">
        <v>0.3</v>
      </c>
      <c r="F65" s="299">
        <f>E65*B65</f>
        <v>18000</v>
      </c>
    </row>
    <row r="66" spans="1:19" s="29" customFormat="1" ht="18" customHeight="1" x14ac:dyDescent="0.25">
      <c r="A66" s="165" t="s">
        <v>3</v>
      </c>
      <c r="B66" s="169"/>
      <c r="C66" s="174"/>
      <c r="D66" s="175">
        <f>SUM(D42:D65)</f>
        <v>8538.7567750000017</v>
      </c>
      <c r="E66" s="175"/>
      <c r="F66" s="175">
        <f>SUM(F42:F65)</f>
        <v>24207.845399999998</v>
      </c>
    </row>
    <row r="67" spans="1:19" s="29" customFormat="1" ht="18" customHeight="1" x14ac:dyDescent="0.25">
      <c r="A67" s="165"/>
      <c r="B67" s="169"/>
      <c r="C67" s="174"/>
      <c r="D67" s="175"/>
      <c r="E67" s="176"/>
      <c r="F67" s="177"/>
    </row>
    <row r="68" spans="1:19" s="29" customFormat="1" x14ac:dyDescent="0.25">
      <c r="A68" s="178" t="s">
        <v>153</v>
      </c>
      <c r="B68" s="169"/>
      <c r="C68" s="174"/>
      <c r="D68" s="175">
        <v>60000</v>
      </c>
      <c r="E68" s="176"/>
      <c r="F68" s="177"/>
    </row>
    <row r="69" spans="1:19" s="29" customFormat="1" x14ac:dyDescent="0.25">
      <c r="A69" s="178" t="s">
        <v>112</v>
      </c>
      <c r="B69" s="169"/>
      <c r="C69" s="174"/>
      <c r="D69" s="175"/>
      <c r="E69" s="176"/>
      <c r="F69" s="177"/>
    </row>
    <row r="70" spans="1:19" s="29" customFormat="1" x14ac:dyDescent="0.25">
      <c r="A70" s="178" t="s">
        <v>113</v>
      </c>
      <c r="B70" s="169"/>
      <c r="C70" s="174"/>
      <c r="D70" s="175"/>
      <c r="E70" s="176"/>
      <c r="F70" s="177"/>
    </row>
    <row r="71" spans="1:19" s="29" customFormat="1" ht="15.75" customHeight="1" x14ac:dyDescent="0.25">
      <c r="A71" s="178" t="s">
        <v>114</v>
      </c>
      <c r="B71" s="179"/>
      <c r="C71" s="174"/>
      <c r="D71" s="175"/>
      <c r="E71" s="176"/>
      <c r="F71" s="177"/>
    </row>
    <row r="72" spans="1:19" s="29" customFormat="1" x14ac:dyDescent="0.25">
      <c r="A72" s="178" t="s">
        <v>115</v>
      </c>
      <c r="B72" s="169"/>
      <c r="C72" s="174"/>
      <c r="D72" s="175"/>
      <c r="E72" s="176"/>
      <c r="F72" s="177"/>
    </row>
    <row r="73" spans="1:19" s="29" customFormat="1" x14ac:dyDescent="0.25">
      <c r="A73" s="178"/>
      <c r="B73" s="169"/>
      <c r="C73" s="174"/>
      <c r="D73" s="175"/>
      <c r="E73" s="176"/>
      <c r="F73" s="177"/>
    </row>
    <row r="74" spans="1:19" s="29" customFormat="1" ht="15.75" thickBot="1" x14ac:dyDescent="0.3">
      <c r="A74" s="165"/>
      <c r="B74" s="169"/>
      <c r="C74" s="174"/>
      <c r="D74" s="175"/>
      <c r="E74" s="176"/>
      <c r="F74" s="180"/>
    </row>
    <row r="75" spans="1:19" s="29" customFormat="1" ht="15.75" thickBot="1" x14ac:dyDescent="0.3">
      <c r="A75" s="181" t="s">
        <v>4</v>
      </c>
      <c r="B75" s="182"/>
      <c r="C75" s="183"/>
      <c r="D75" s="184"/>
      <c r="E75" s="185"/>
      <c r="F75" s="186">
        <f>D38-D66+D68</f>
        <v>64811.243224999998</v>
      </c>
    </row>
    <row r="76" spans="1:19" s="104" customFormat="1" ht="28.5" x14ac:dyDescent="0.25">
      <c r="A76" s="187" t="s">
        <v>5</v>
      </c>
      <c r="B76" s="183"/>
      <c r="C76" s="188"/>
      <c r="D76" s="188"/>
      <c r="E76" s="189"/>
      <c r="F76" s="282">
        <f>D127</f>
        <v>185.49362500000001</v>
      </c>
      <c r="S76" s="67"/>
    </row>
    <row r="77" spans="1:19" s="104" customFormat="1" ht="28.5" x14ac:dyDescent="0.25">
      <c r="A77" s="188" t="s">
        <v>6</v>
      </c>
      <c r="B77" s="188" t="s">
        <v>7</v>
      </c>
      <c r="C77" s="188" t="s">
        <v>8</v>
      </c>
      <c r="D77" s="190" t="s">
        <v>116</v>
      </c>
      <c r="E77" s="190"/>
      <c r="F77" s="191" t="s">
        <v>117</v>
      </c>
    </row>
    <row r="78" spans="1:19" s="104" customFormat="1" x14ac:dyDescent="0.25">
      <c r="A78" s="192" t="s">
        <v>118</v>
      </c>
      <c r="B78" s="193"/>
      <c r="C78" s="194">
        <f>D38+F43+D62+D63-D66</f>
        <v>11263.539099999998</v>
      </c>
      <c r="D78" s="194"/>
      <c r="E78" s="195"/>
      <c r="F78" s="196">
        <f>D78</f>
        <v>0</v>
      </c>
    </row>
    <row r="79" spans="1:19" s="104" customFormat="1" x14ac:dyDescent="0.25">
      <c r="A79" s="192" t="s">
        <v>119</v>
      </c>
      <c r="B79" s="197">
        <f>C78</f>
        <v>11263.539099999998</v>
      </c>
      <c r="C79" s="198">
        <f>J21</f>
        <v>5.6000000000000001E-2</v>
      </c>
      <c r="D79" s="194">
        <f>C79*B79</f>
        <v>630.75818959999992</v>
      </c>
      <c r="E79" s="195"/>
      <c r="F79" s="196">
        <f>D79</f>
        <v>630.75818959999992</v>
      </c>
    </row>
    <row r="80" spans="1:19" s="104" customFormat="1" x14ac:dyDescent="0.25">
      <c r="A80" s="192" t="s">
        <v>120</v>
      </c>
      <c r="B80" s="193"/>
      <c r="C80" s="194"/>
      <c r="D80" s="183"/>
      <c r="E80" s="195"/>
      <c r="F80" s="196"/>
    </row>
    <row r="81" spans="1:6" s="104" customFormat="1" x14ac:dyDescent="0.25">
      <c r="A81" s="192"/>
      <c r="B81" s="193"/>
      <c r="C81" s="183"/>
      <c r="D81" s="183"/>
      <c r="E81" s="195"/>
      <c r="F81" s="199"/>
    </row>
    <row r="82" spans="1:6" s="104" customFormat="1" x14ac:dyDescent="0.25">
      <c r="A82" s="181" t="s">
        <v>121</v>
      </c>
      <c r="B82" s="183"/>
      <c r="C82" s="183"/>
      <c r="D82" s="194">
        <f>F75-D79</f>
        <v>64180.485035400001</v>
      </c>
      <c r="E82" s="195"/>
      <c r="F82" s="196"/>
    </row>
    <row r="83" spans="1:6" s="104" customFormat="1" x14ac:dyDescent="0.25">
      <c r="A83" s="192" t="s">
        <v>122</v>
      </c>
      <c r="B83" s="183"/>
      <c r="C83" s="183"/>
      <c r="D83" s="194">
        <f>D134</f>
        <v>0</v>
      </c>
      <c r="E83" s="195"/>
      <c r="F83" s="196"/>
    </row>
    <row r="84" spans="1:6" s="104" customFormat="1" x14ac:dyDescent="0.25">
      <c r="A84" s="192" t="s">
        <v>123</v>
      </c>
      <c r="B84" s="200"/>
      <c r="C84" s="183"/>
      <c r="D84" s="194">
        <f>D38+F66</f>
        <v>37557.845399999998</v>
      </c>
      <c r="E84" s="195"/>
      <c r="F84" s="196"/>
    </row>
    <row r="85" spans="1:6" s="104" customFormat="1" ht="15.75" thickBot="1" x14ac:dyDescent="0.3">
      <c r="A85" s="201" t="s">
        <v>124</v>
      </c>
      <c r="B85" s="202"/>
      <c r="C85" s="202"/>
      <c r="D85" s="202"/>
      <c r="E85" s="203"/>
      <c r="F85" s="204"/>
    </row>
    <row r="86" spans="1:6" s="29" customFormat="1" x14ac:dyDescent="0.25"/>
    <row r="87" spans="1:6" s="29" customFormat="1" hidden="1" x14ac:dyDescent="0.25"/>
    <row r="88" spans="1:6" s="29" customFormat="1" hidden="1" x14ac:dyDescent="0.25">
      <c r="A88" s="294" t="s">
        <v>21</v>
      </c>
      <c r="B88" s="295"/>
    </row>
    <row r="89" spans="1:6" s="29" customFormat="1" hidden="1" x14ac:dyDescent="0.25">
      <c r="A89" s="205"/>
      <c r="B89" s="206"/>
      <c r="C89" s="296">
        <f>D38</f>
        <v>13350</v>
      </c>
      <c r="D89" s="207"/>
    </row>
    <row r="90" spans="1:6" s="29" customFormat="1" hidden="1" x14ac:dyDescent="0.25">
      <c r="A90" s="208" t="s">
        <v>125</v>
      </c>
      <c r="B90" s="209">
        <f>IF(I3&gt;=11,I5,0)</f>
        <v>0</v>
      </c>
      <c r="C90" s="297"/>
      <c r="D90" s="210" t="e">
        <f>$C$77*B90</f>
        <v>#VALUE!</v>
      </c>
    </row>
    <row r="91" spans="1:6" s="29" customFormat="1" hidden="1" x14ac:dyDescent="0.25">
      <c r="A91" s="208" t="s">
        <v>126</v>
      </c>
      <c r="B91" s="209">
        <f>IF(I3&lt;50,0%,0.5%)</f>
        <v>0</v>
      </c>
      <c r="C91" s="297"/>
      <c r="D91" s="210" t="e">
        <f t="shared" ref="D91:D96" si="4">$C$77*B91</f>
        <v>#VALUE!</v>
      </c>
    </row>
    <row r="92" spans="1:6" s="29" customFormat="1" hidden="1" x14ac:dyDescent="0.25">
      <c r="A92" s="208" t="s">
        <v>18</v>
      </c>
      <c r="B92" s="209">
        <v>1.6000000000000001E-4</v>
      </c>
      <c r="C92" s="297"/>
      <c r="D92" s="210" t="e">
        <f t="shared" si="4"/>
        <v>#VALUE!</v>
      </c>
    </row>
    <row r="93" spans="1:6" s="29" customFormat="1" hidden="1" x14ac:dyDescent="0.25">
      <c r="A93" s="208" t="s">
        <v>19</v>
      </c>
      <c r="B93" s="209">
        <v>3.0000000000000001E-3</v>
      </c>
      <c r="C93" s="297"/>
      <c r="D93" s="210" t="e">
        <f t="shared" si="4"/>
        <v>#VALUE!</v>
      </c>
    </row>
    <row r="94" spans="1:6" s="29" customFormat="1" hidden="1" x14ac:dyDescent="0.25">
      <c r="A94" s="208" t="s">
        <v>20</v>
      </c>
      <c r="B94" s="209">
        <v>5.8999999999999999E-3</v>
      </c>
      <c r="C94" s="297"/>
      <c r="D94" s="210" t="e">
        <f t="shared" si="4"/>
        <v>#VALUE!</v>
      </c>
    </row>
    <row r="95" spans="1:6" s="29" customFormat="1" hidden="1" x14ac:dyDescent="0.25">
      <c r="A95" s="208" t="s">
        <v>127</v>
      </c>
      <c r="B95" s="209">
        <f>IF(I3&lt;11,0.55%,1%)</f>
        <v>5.5000000000000005E-3</v>
      </c>
      <c r="C95" s="297"/>
      <c r="D95" s="210" t="e">
        <f t="shared" si="4"/>
        <v>#VALUE!</v>
      </c>
    </row>
    <row r="96" spans="1:6" s="29" customFormat="1" hidden="1" x14ac:dyDescent="0.25">
      <c r="A96" s="208" t="s">
        <v>128</v>
      </c>
      <c r="B96" s="209">
        <f>IF(I3&lt;=50,0,0.45%)</f>
        <v>0</v>
      </c>
      <c r="C96" s="297"/>
      <c r="D96" s="210" t="e">
        <f t="shared" si="4"/>
        <v>#VALUE!</v>
      </c>
    </row>
    <row r="97" spans="1:4" s="29" customFormat="1" hidden="1" x14ac:dyDescent="0.25">
      <c r="A97" s="40"/>
      <c r="B97" s="90"/>
      <c r="C97" s="90"/>
      <c r="D97" s="42"/>
    </row>
    <row r="98" spans="1:4" s="29" customFormat="1" hidden="1" x14ac:dyDescent="0.25">
      <c r="A98" s="40" t="s">
        <v>129</v>
      </c>
      <c r="B98" s="211">
        <f>IF(I3&gt;=11,+F39+F40+F41,0)</f>
        <v>0</v>
      </c>
      <c r="C98" s="212">
        <v>0.08</v>
      </c>
      <c r="D98" s="213">
        <f>C98*B98</f>
        <v>0</v>
      </c>
    </row>
    <row r="99" spans="1:4" s="29" customFormat="1" ht="15.75" hidden="1" thickBot="1" x14ac:dyDescent="0.3">
      <c r="A99" s="50" t="s">
        <v>37</v>
      </c>
      <c r="B99" s="214">
        <f>D38</f>
        <v>13350</v>
      </c>
      <c r="C99" s="215">
        <v>1E-3</v>
      </c>
      <c r="D99" s="216">
        <f>C99*B99</f>
        <v>13.35</v>
      </c>
    </row>
    <row r="100" spans="1:4" s="29" customFormat="1" hidden="1" x14ac:dyDescent="0.25"/>
    <row r="101" spans="1:4" s="29" customFormat="1" ht="15.75" hidden="1" thickBot="1" x14ac:dyDescent="0.3">
      <c r="A101" s="217" t="s">
        <v>130</v>
      </c>
      <c r="B101" s="218"/>
      <c r="C101" s="218"/>
      <c r="D101" s="219" t="e">
        <f>SUM(D90:D99)</f>
        <v>#VALUE!</v>
      </c>
    </row>
    <row r="102" spans="1:4" s="29" customFormat="1" hidden="1" x14ac:dyDescent="0.25"/>
    <row r="103" spans="1:4" s="29" customFormat="1" ht="15.75" hidden="1" thickBot="1" x14ac:dyDescent="0.3">
      <c r="A103" s="284" t="s">
        <v>28</v>
      </c>
      <c r="B103" s="285"/>
      <c r="C103" s="285"/>
      <c r="D103" s="286"/>
    </row>
    <row r="104" spans="1:4" s="29" customFormat="1" hidden="1" x14ac:dyDescent="0.25">
      <c r="A104" s="220" t="s">
        <v>24</v>
      </c>
      <c r="B104" s="221">
        <f>D38</f>
        <v>13350</v>
      </c>
      <c r="C104" s="222">
        <v>2.4E-2</v>
      </c>
      <c r="D104" s="223">
        <f>C104*B104</f>
        <v>320.40000000000003</v>
      </c>
    </row>
    <row r="105" spans="1:4" s="29" customFormat="1" hidden="1" x14ac:dyDescent="0.25">
      <c r="A105" s="224" t="s">
        <v>25</v>
      </c>
      <c r="B105" s="221">
        <f>B104</f>
        <v>13350</v>
      </c>
      <c r="C105" s="225">
        <v>7.4999999999999997E-3</v>
      </c>
      <c r="D105" s="226">
        <f>C105*B105</f>
        <v>100.125</v>
      </c>
    </row>
    <row r="106" spans="1:4" s="29" customFormat="1" hidden="1" x14ac:dyDescent="0.25">
      <c r="A106" s="224" t="s">
        <v>33</v>
      </c>
      <c r="B106" s="221">
        <f>B61</f>
        <v>13825.375</v>
      </c>
      <c r="C106" s="225">
        <v>-1.7000000000000001E-2</v>
      </c>
      <c r="D106" s="226">
        <f>C106*B106</f>
        <v>-235.03137500000003</v>
      </c>
    </row>
    <row r="107" spans="1:4" s="29" customFormat="1" hidden="1" x14ac:dyDescent="0.25">
      <c r="A107" s="165"/>
      <c r="B107" s="227"/>
      <c r="C107" s="228"/>
      <c r="D107" s="229"/>
    </row>
    <row r="108" spans="1:4" s="29" customFormat="1" ht="15.75" hidden="1" thickBot="1" x14ac:dyDescent="0.3">
      <c r="A108" s="230" t="s">
        <v>27</v>
      </c>
      <c r="B108" s="231"/>
      <c r="C108" s="232"/>
      <c r="D108" s="233">
        <f>SUM(D104:D107)</f>
        <v>185.49362500000001</v>
      </c>
    </row>
    <row r="109" spans="1:4" s="29" customFormat="1" hidden="1" x14ac:dyDescent="0.25">
      <c r="A109" s="19"/>
      <c r="B109" s="19"/>
      <c r="C109" s="19"/>
      <c r="D109" s="19"/>
    </row>
    <row r="110" spans="1:4" s="29" customFormat="1" hidden="1" x14ac:dyDescent="0.25">
      <c r="A110" s="19"/>
      <c r="B110" s="19"/>
      <c r="C110" s="19"/>
      <c r="D110" s="19"/>
    </row>
    <row r="111" spans="1:4" s="29" customFormat="1" ht="15.75" hidden="1" thickBot="1" x14ac:dyDescent="0.3">
      <c r="A111" s="284" t="s">
        <v>131</v>
      </c>
      <c r="B111" s="285"/>
      <c r="C111" s="285"/>
      <c r="D111" s="286"/>
    </row>
    <row r="112" spans="1:4" s="29" customFormat="1" hidden="1" x14ac:dyDescent="0.25">
      <c r="A112" s="24" t="s">
        <v>132</v>
      </c>
      <c r="B112" s="234"/>
      <c r="C112" s="234"/>
      <c r="D112" s="235">
        <f>-F64</f>
        <v>0</v>
      </c>
    </row>
    <row r="113" spans="1:4" s="29" customFormat="1" hidden="1" x14ac:dyDescent="0.25">
      <c r="A113" s="21" t="s">
        <v>30</v>
      </c>
      <c r="B113" s="236">
        <f>B63</f>
        <v>56880</v>
      </c>
      <c r="C113" s="237">
        <v>1.5</v>
      </c>
      <c r="D113" s="238">
        <f>C113*B113</f>
        <v>85320</v>
      </c>
    </row>
    <row r="114" spans="1:4" s="29" customFormat="1" hidden="1" x14ac:dyDescent="0.25">
      <c r="A114" s="21" t="s">
        <v>29</v>
      </c>
      <c r="B114" s="22">
        <f>D38</f>
        <v>13350</v>
      </c>
      <c r="C114" s="225">
        <v>1.7999999999999999E-2</v>
      </c>
      <c r="D114" s="238">
        <f>C114*B114</f>
        <v>240.29999999999998</v>
      </c>
    </row>
    <row r="115" spans="1:4" s="29" customFormat="1" hidden="1" x14ac:dyDescent="0.25">
      <c r="A115" s="21" t="s">
        <v>35</v>
      </c>
      <c r="B115" s="22">
        <f>B114</f>
        <v>13350</v>
      </c>
      <c r="C115" s="225">
        <v>0.06</v>
      </c>
      <c r="D115" s="238">
        <f>C115*B115</f>
        <v>801</v>
      </c>
    </row>
    <row r="116" spans="1:4" s="29" customFormat="1" ht="15.75" hidden="1" thickBot="1" x14ac:dyDescent="0.3">
      <c r="A116" s="239" t="s">
        <v>15</v>
      </c>
      <c r="B116" s="23"/>
      <c r="C116" s="23"/>
      <c r="D116" s="240">
        <f>D112+D113+D114+D115</f>
        <v>86361.3</v>
      </c>
    </row>
    <row r="117" spans="1:4" s="29" customFormat="1" hidden="1" x14ac:dyDescent="0.25"/>
    <row r="118" spans="1:4" s="29" customFormat="1" hidden="1" x14ac:dyDescent="0.25"/>
    <row r="119" spans="1:4" s="29" customFormat="1" hidden="1" x14ac:dyDescent="0.25"/>
    <row r="120" spans="1:4" s="29" customFormat="1" hidden="1" x14ac:dyDescent="0.25"/>
    <row r="121" spans="1:4" s="29" customFormat="1" x14ac:dyDescent="0.25"/>
    <row r="122" spans="1:4" s="29" customFormat="1" ht="15.75" customHeight="1" thickBot="1" x14ac:dyDescent="0.3">
      <c r="A122" s="289" t="s">
        <v>28</v>
      </c>
      <c r="B122" s="290"/>
      <c r="C122" s="290"/>
      <c r="D122" s="291"/>
    </row>
    <row r="123" spans="1:4" s="29" customFormat="1" x14ac:dyDescent="0.25">
      <c r="A123" s="7" t="s">
        <v>24</v>
      </c>
      <c r="B123" s="8">
        <f>D38</f>
        <v>13350</v>
      </c>
      <c r="C123" s="9">
        <v>2.4E-2</v>
      </c>
      <c r="D123" s="10">
        <f t="shared" ref="D123:D125" si="5">B123*C123</f>
        <v>320.40000000000003</v>
      </c>
    </row>
    <row r="124" spans="1:4" s="29" customFormat="1" x14ac:dyDescent="0.25">
      <c r="A124" s="3" t="s">
        <v>25</v>
      </c>
      <c r="B124" s="4">
        <f>B123</f>
        <v>13350</v>
      </c>
      <c r="C124" s="11">
        <v>7.4999999999999997E-3</v>
      </c>
      <c r="D124" s="5">
        <f t="shared" si="5"/>
        <v>100.125</v>
      </c>
    </row>
    <row r="125" spans="1:4" s="29" customFormat="1" x14ac:dyDescent="0.25">
      <c r="A125" s="3" t="s">
        <v>26</v>
      </c>
      <c r="B125" s="4">
        <f>B61</f>
        <v>13825.375</v>
      </c>
      <c r="C125" s="12">
        <v>-1.7000000000000001E-2</v>
      </c>
      <c r="D125" s="5">
        <f t="shared" si="5"/>
        <v>-235.03137500000003</v>
      </c>
    </row>
    <row r="126" spans="1:4" s="29" customFormat="1" x14ac:dyDescent="0.25">
      <c r="A126" s="3" t="s">
        <v>8</v>
      </c>
      <c r="B126" s="13"/>
      <c r="C126" s="14"/>
      <c r="D126" s="15"/>
    </row>
    <row r="127" spans="1:4" s="29" customFormat="1" ht="15.75" thickBot="1" x14ac:dyDescent="0.3">
      <c r="A127" s="6" t="s">
        <v>27</v>
      </c>
      <c r="B127" s="16"/>
      <c r="C127" s="17"/>
      <c r="D127" s="18">
        <f>SUM(D123:D126)</f>
        <v>185.49362500000001</v>
      </c>
    </row>
    <row r="128" spans="1:4" s="29" customFormat="1" x14ac:dyDescent="0.25">
      <c r="A128" s="269"/>
      <c r="B128" s="270"/>
      <c r="C128" s="271"/>
      <c r="D128" s="272"/>
    </row>
    <row r="129" spans="1:4" s="29" customFormat="1" x14ac:dyDescent="0.25">
      <c r="A129" s="269"/>
      <c r="B129" s="270"/>
      <c r="C129" s="271"/>
      <c r="D129" s="272"/>
    </row>
    <row r="130" spans="1:4" s="29" customFormat="1" ht="15.75" thickBot="1" x14ac:dyDescent="0.3">
      <c r="A130" s="273" t="s">
        <v>122</v>
      </c>
    </row>
    <row r="131" spans="1:4" s="29" customFormat="1" x14ac:dyDescent="0.25">
      <c r="A131" s="242" t="s">
        <v>133</v>
      </c>
      <c r="B131" s="274"/>
      <c r="C131" s="32"/>
      <c r="D131" s="275"/>
    </row>
    <row r="132" spans="1:4" s="29" customFormat="1" x14ac:dyDescent="0.25">
      <c r="A132" s="243" t="s">
        <v>134</v>
      </c>
      <c r="B132" s="276"/>
      <c r="C132" s="277">
        <v>0.06</v>
      </c>
      <c r="D132" s="278">
        <f>C132*B132</f>
        <v>0</v>
      </c>
    </row>
    <row r="133" spans="1:4" s="29" customFormat="1" x14ac:dyDescent="0.25">
      <c r="A133" s="243" t="s">
        <v>135</v>
      </c>
      <c r="B133" s="276"/>
      <c r="C133" s="212">
        <v>1.7999999999999999E-2</v>
      </c>
      <c r="D133" s="278">
        <f>C133*B133</f>
        <v>0</v>
      </c>
    </row>
    <row r="134" spans="1:4" s="29" customFormat="1" ht="15.75" thickBot="1" x14ac:dyDescent="0.3">
      <c r="A134" s="252" t="s">
        <v>15</v>
      </c>
      <c r="B134" s="279"/>
      <c r="C134" s="280"/>
      <c r="D134" s="281">
        <f>SUM(D131:D133)</f>
        <v>0</v>
      </c>
    </row>
    <row r="135" spans="1:4" s="29" customFormat="1" x14ac:dyDescent="0.25"/>
    <row r="136" spans="1:4" s="29" customFormat="1" ht="15.75" thickBot="1" x14ac:dyDescent="0.3"/>
    <row r="137" spans="1:4" s="29" customFormat="1" x14ac:dyDescent="0.25">
      <c r="A137" s="244" t="s">
        <v>21</v>
      </c>
      <c r="B137" s="245" t="s">
        <v>7</v>
      </c>
      <c r="C137" s="245" t="s">
        <v>8</v>
      </c>
      <c r="D137" s="246" t="s">
        <v>79</v>
      </c>
    </row>
    <row r="138" spans="1:4" s="29" customFormat="1" ht="16.5" x14ac:dyDescent="0.25">
      <c r="A138" s="247" t="s">
        <v>136</v>
      </c>
      <c r="B138" s="221">
        <f>$D$38</f>
        <v>13350</v>
      </c>
      <c r="C138" s="248"/>
      <c r="D138" s="249"/>
    </row>
    <row r="139" spans="1:4" s="29" customFormat="1" ht="16.5" x14ac:dyDescent="0.25">
      <c r="A139" s="247" t="s">
        <v>137</v>
      </c>
      <c r="B139" s="221">
        <f t="shared" ref="B139:B143" si="6">$D$38</f>
        <v>13350</v>
      </c>
      <c r="C139" s="248"/>
      <c r="D139" s="249"/>
    </row>
    <row r="140" spans="1:4" s="29" customFormat="1" ht="16.5" x14ac:dyDescent="0.25">
      <c r="A140" s="247" t="s">
        <v>138</v>
      </c>
      <c r="B140" s="221">
        <f t="shared" si="6"/>
        <v>13350</v>
      </c>
      <c r="C140" s="225">
        <v>3.0000000000000001E-3</v>
      </c>
      <c r="D140" s="250">
        <f t="shared" ref="D140:D145" si="7">C140*B140</f>
        <v>40.050000000000004</v>
      </c>
    </row>
    <row r="141" spans="1:4" s="29" customFormat="1" ht="16.5" x14ac:dyDescent="0.25">
      <c r="A141" s="247" t="s">
        <v>139</v>
      </c>
      <c r="B141" s="221">
        <f t="shared" si="6"/>
        <v>13350</v>
      </c>
      <c r="C141" s="225">
        <v>6.7999999999999996E-3</v>
      </c>
      <c r="D141" s="250">
        <f t="shared" si="7"/>
        <v>90.78</v>
      </c>
    </row>
    <row r="142" spans="1:4" s="29" customFormat="1" ht="16.5" x14ac:dyDescent="0.25">
      <c r="A142" s="247" t="s">
        <v>127</v>
      </c>
      <c r="B142" s="221">
        <f t="shared" si="6"/>
        <v>13350</v>
      </c>
      <c r="C142" s="225">
        <v>5.4999999999999997E-3</v>
      </c>
      <c r="D142" s="250">
        <f t="shared" si="7"/>
        <v>73.424999999999997</v>
      </c>
    </row>
    <row r="143" spans="1:4" s="29" customFormat="1" ht="16.5" x14ac:dyDescent="0.25">
      <c r="A143" s="247" t="s">
        <v>140</v>
      </c>
      <c r="B143" s="221">
        <f t="shared" si="6"/>
        <v>13350</v>
      </c>
      <c r="C143" s="253">
        <v>1.6000000000000001E-4</v>
      </c>
      <c r="D143" s="250">
        <f t="shared" si="7"/>
        <v>2.1360000000000001</v>
      </c>
    </row>
    <row r="144" spans="1:4" s="29" customFormat="1" ht="16.5" x14ac:dyDescent="0.25">
      <c r="A144" s="247" t="s">
        <v>141</v>
      </c>
      <c r="B144" s="248"/>
      <c r="C144" s="248"/>
      <c r="D144" s="254">
        <f>SUM(D140:D143)</f>
        <v>206.39099999999999</v>
      </c>
    </row>
    <row r="145" spans="1:4" s="29" customFormat="1" ht="16.5" x14ac:dyDescent="0.25">
      <c r="A145" s="247" t="s">
        <v>129</v>
      </c>
      <c r="B145" s="221">
        <f>J18</f>
        <v>3666</v>
      </c>
      <c r="C145" s="225">
        <v>1E-3</v>
      </c>
      <c r="D145" s="250">
        <f t="shared" si="7"/>
        <v>3.6659999999999999</v>
      </c>
    </row>
    <row r="146" spans="1:4" s="29" customFormat="1" ht="16.5" x14ac:dyDescent="0.25">
      <c r="A146" s="247"/>
      <c r="B146" s="248"/>
      <c r="C146" s="248"/>
      <c r="D146" s="249"/>
    </row>
    <row r="147" spans="1:4" s="29" customFormat="1" ht="17.25" thickBot="1" x14ac:dyDescent="0.3">
      <c r="A147" s="251" t="s">
        <v>36</v>
      </c>
      <c r="B147" s="125"/>
      <c r="C147" s="125"/>
      <c r="D147" s="255">
        <f>SUM(D144:D145)</f>
        <v>210.05699999999999</v>
      </c>
    </row>
    <row r="148" spans="1:4" s="29" customFormat="1" x14ac:dyDescent="0.25"/>
    <row r="149" spans="1:4" s="29" customFormat="1" x14ac:dyDescent="0.25"/>
  </sheetData>
  <mergeCells count="6">
    <mergeCell ref="B18:C18"/>
    <mergeCell ref="A88:B88"/>
    <mergeCell ref="C89:C96"/>
    <mergeCell ref="A103:D103"/>
    <mergeCell ref="A111:D111"/>
    <mergeCell ref="A122:D1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1er cas </vt:lpstr>
      <vt:lpstr>2ème cas</vt:lpstr>
      <vt:lpstr>3ème cas</vt:lpstr>
      <vt:lpstr>3ème cas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dcterms:created xsi:type="dcterms:W3CDTF">2019-02-14T14:06:39Z</dcterms:created>
  <dcterms:modified xsi:type="dcterms:W3CDTF">2023-11-08T06:18:49Z</dcterms:modified>
</cp:coreProperties>
</file>