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5\10-ALLEGEMENT FILLON\"/>
    </mc:Choice>
  </mc:AlternateContent>
  <xr:revisionPtr revIDLastSave="0" documentId="13_ncr:1_{FE36033B-3C91-4734-AD55-B349F12338E1}" xr6:coauthVersionLast="47" xr6:coauthVersionMax="47" xr10:uidLastSave="{00000000-0000-0000-0000-000000000000}"/>
  <bookViews>
    <workbookView xWindow="23880" yWindow="-120" windowWidth="25440" windowHeight="15390" activeTab="1" xr2:uid="{F77F7A4C-3C0D-45E7-A6B0-0CB73E1CC1E1}"/>
  </bookViews>
  <sheets>
    <sheet name="Exercice 12" sheetId="5" r:id="rId1"/>
    <sheet name="Exercice 13 " sheetId="3" r:id="rId2"/>
    <sheet name="Feuil1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F40" i="3"/>
  <c r="F41" i="3"/>
  <c r="F42" i="3"/>
  <c r="F43" i="3"/>
  <c r="F44" i="3"/>
  <c r="F45" i="3"/>
  <c r="F46" i="3"/>
  <c r="F47" i="3"/>
  <c r="F48" i="3"/>
  <c r="F49" i="3"/>
  <c r="F50" i="3"/>
  <c r="F39" i="3"/>
  <c r="E30" i="3"/>
  <c r="E31" i="3"/>
  <c r="D47" i="3" s="1"/>
  <c r="E29" i="3"/>
  <c r="E28" i="3"/>
  <c r="E27" i="3"/>
  <c r="D26" i="3"/>
  <c r="E26" i="3" s="1"/>
  <c r="D25" i="3"/>
  <c r="E25" i="3" s="1"/>
  <c r="E23" i="3"/>
  <c r="E24" i="3" s="1"/>
  <c r="D23" i="3"/>
  <c r="E19" i="5"/>
  <c r="E18" i="5"/>
  <c r="E17" i="5"/>
  <c r="F26" i="5"/>
  <c r="F25" i="5"/>
  <c r="F24" i="5"/>
  <c r="E16" i="5"/>
  <c r="E14" i="5"/>
  <c r="C45" i="3"/>
  <c r="D45" i="3"/>
  <c r="C46" i="3"/>
  <c r="C47" i="3" s="1"/>
  <c r="C48" i="3" s="1"/>
  <c r="C49" i="3" s="1"/>
  <c r="C50" i="3" s="1"/>
  <c r="D46" i="3"/>
  <c r="D29" i="3"/>
  <c r="D30" i="3"/>
  <c r="D31" i="3"/>
  <c r="D32" i="3"/>
  <c r="D33" i="3"/>
  <c r="D34" i="3"/>
  <c r="K10" i="3"/>
  <c r="K11" i="3"/>
  <c r="K12" i="3"/>
  <c r="K13" i="3"/>
  <c r="K14" i="3"/>
  <c r="K15" i="3"/>
  <c r="L4" i="5"/>
  <c r="L8" i="5"/>
  <c r="L9" i="5"/>
  <c r="B34" i="6"/>
  <c r="C32" i="6" s="1"/>
  <c r="D50" i="6"/>
  <c r="D51" i="6" s="1"/>
  <c r="B50" i="6"/>
  <c r="B51" i="6" s="1"/>
  <c r="E44" i="6"/>
  <c r="E29" i="6"/>
  <c r="C24" i="6"/>
  <c r="C21" i="6"/>
  <c r="C25" i="6"/>
  <c r="C9" i="6"/>
  <c r="B10" i="6"/>
  <c r="E5" i="6" s="1"/>
  <c r="E6" i="6" s="1"/>
  <c r="E4" i="6"/>
  <c r="E32" i="3" l="1"/>
  <c r="B40" i="6"/>
  <c r="B41" i="6" s="1"/>
  <c r="E34" i="6"/>
  <c r="C26" i="6"/>
  <c r="C30" i="6" s="1"/>
  <c r="C31" i="6" s="1"/>
  <c r="D48" i="3" l="1"/>
  <c r="E33" i="3"/>
  <c r="B29" i="5"/>
  <c r="D29" i="5"/>
  <c r="D28" i="5"/>
  <c r="D17" i="5"/>
  <c r="D16" i="5"/>
  <c r="D14" i="5"/>
  <c r="B28" i="5"/>
  <c r="E7" i="5"/>
  <c r="F7" i="5" s="1"/>
  <c r="L7" i="5" s="1"/>
  <c r="E6" i="5"/>
  <c r="F6" i="5" s="1"/>
  <c r="L6" i="5" s="1"/>
  <c r="H5" i="5"/>
  <c r="I5" i="5" s="1"/>
  <c r="L5" i="5" s="1"/>
  <c r="B24" i="5"/>
  <c r="C24" i="5" s="1"/>
  <c r="K9" i="3"/>
  <c r="B44" i="3" s="1"/>
  <c r="K8" i="3"/>
  <c r="B43" i="3" s="1"/>
  <c r="K4" i="3"/>
  <c r="B39" i="3" s="1"/>
  <c r="C39" i="3" s="1"/>
  <c r="H5" i="3"/>
  <c r="I5" i="3" s="1"/>
  <c r="K5" i="3" s="1"/>
  <c r="B40" i="3" s="1"/>
  <c r="E7" i="3"/>
  <c r="F7" i="3" s="1"/>
  <c r="K7" i="3" s="1"/>
  <c r="B42" i="3" s="1"/>
  <c r="E6" i="3"/>
  <c r="F6" i="3" s="1"/>
  <c r="K6" i="3" s="1"/>
  <c r="B41" i="3" s="1"/>
  <c r="E34" i="3" l="1"/>
  <c r="D50" i="3" s="1"/>
  <c r="D49" i="3"/>
  <c r="E15" i="5"/>
  <c r="D24" i="5"/>
  <c r="D25" i="5" s="1"/>
  <c r="D42" i="3"/>
  <c r="D43" i="3"/>
  <c r="D41" i="3"/>
  <c r="D44" i="3"/>
  <c r="D26" i="5"/>
  <c r="D27" i="5"/>
  <c r="B27" i="5"/>
  <c r="B25" i="5"/>
  <c r="C25" i="5" s="1"/>
  <c r="B26" i="5"/>
  <c r="C40" i="3"/>
  <c r="C41" i="3" s="1"/>
  <c r="C42" i="3" s="1"/>
  <c r="C43" i="3" s="1"/>
  <c r="C44" i="3" s="1"/>
  <c r="E24" i="5" l="1"/>
  <c r="G24" i="5" s="1"/>
  <c r="H24" i="5" s="1"/>
  <c r="D39" i="3"/>
  <c r="C26" i="5"/>
  <c r="C27" i="5" s="1"/>
  <c r="C28" i="5" s="1"/>
  <c r="C29" i="5" s="1"/>
  <c r="E25" i="5" l="1"/>
  <c r="G25" i="5" s="1"/>
  <c r="H25" i="5" s="1"/>
  <c r="E39" i="3"/>
  <c r="D40" i="3"/>
  <c r="E40" i="3" s="1"/>
  <c r="E26" i="5" l="1"/>
  <c r="G26" i="5" s="1"/>
  <c r="H26" i="5" s="1"/>
  <c r="G39" i="3"/>
  <c r="H39" i="3" s="1"/>
  <c r="E41" i="3"/>
  <c r="E27" i="5" l="1"/>
  <c r="H40" i="3"/>
  <c r="G41" i="3"/>
  <c r="H41" i="3" s="1"/>
  <c r="E42" i="3"/>
  <c r="E28" i="5"/>
  <c r="F28" i="5" s="1"/>
  <c r="F27" i="5" l="1"/>
  <c r="G27" i="5" s="1"/>
  <c r="H27" i="5" s="1"/>
  <c r="G42" i="3"/>
  <c r="H42" i="3" s="1"/>
  <c r="E43" i="3"/>
  <c r="G28" i="5"/>
  <c r="E29" i="5"/>
  <c r="F29" i="5" s="1"/>
  <c r="H28" i="5" l="1"/>
  <c r="G43" i="3"/>
  <c r="H43" i="3" s="1"/>
  <c r="E44" i="3"/>
  <c r="G29" i="5"/>
  <c r="H29" i="5" s="1"/>
  <c r="G44" i="3" l="1"/>
  <c r="H44" i="3" s="1"/>
  <c r="E45" i="3"/>
  <c r="E46" i="3" l="1"/>
  <c r="G45" i="3"/>
  <c r="H45" i="3" s="1"/>
  <c r="G46" i="3" l="1"/>
  <c r="H46" i="3" s="1"/>
  <c r="E47" i="3"/>
  <c r="E48" i="3" l="1"/>
  <c r="G47" i="3"/>
  <c r="H47" i="3" s="1"/>
  <c r="G48" i="3" l="1"/>
  <c r="H48" i="3" s="1"/>
  <c r="E49" i="3"/>
  <c r="E50" i="3" l="1"/>
  <c r="G50" i="3" s="1"/>
  <c r="G49" i="3"/>
  <c r="H49" i="3" s="1"/>
  <c r="H50" i="3" l="1"/>
</calcChain>
</file>

<file path=xl/sharedStrings.xml><?xml version="1.0" encoding="utf-8"?>
<sst xmlns="http://schemas.openxmlformats.org/spreadsheetml/2006/main" count="148" uniqueCount="68">
  <si>
    <t>SMIC</t>
  </si>
  <si>
    <t>MOIS</t>
  </si>
  <si>
    <t>CUMUL S
BRUTS</t>
  </si>
  <si>
    <t>SMIC 
MENSUELS</t>
  </si>
  <si>
    <t>SMIC
cumulés</t>
  </si>
  <si>
    <t>COEF 
CUMULE</t>
  </si>
  <si>
    <t>ALLEGEMENTS
 CUMULES</t>
  </si>
  <si>
    <t>ALLEGEMENTS 
DU MOIS</t>
  </si>
  <si>
    <t>Janvier</t>
  </si>
  <si>
    <t>Février</t>
  </si>
  <si>
    <t>Mars</t>
  </si>
  <si>
    <t>Avril</t>
  </si>
  <si>
    <t>Mai</t>
  </si>
  <si>
    <t>Juin</t>
  </si>
  <si>
    <t>absence</t>
  </si>
  <si>
    <t>Base</t>
  </si>
  <si>
    <t>Heures
contrat</t>
  </si>
  <si>
    <t>Taux 
horaires</t>
  </si>
  <si>
    <t>Nombre
heures sup</t>
  </si>
  <si>
    <t>Heures
sup</t>
  </si>
  <si>
    <t>Taux horaire
absence</t>
  </si>
  <si>
    <t>Retenue
absences</t>
  </si>
  <si>
    <t>Salaires
bruts</t>
  </si>
  <si>
    <t>Primes</t>
  </si>
  <si>
    <t>CALCUL DES SALAIRES BRUTS</t>
  </si>
  <si>
    <t>Cumuls 
des heures</t>
  </si>
  <si>
    <t>CUMUL SMIC</t>
  </si>
  <si>
    <t>SALAIRES 
BRUTS</t>
  </si>
  <si>
    <t>REDUCTION MENSUELLE PROGRESSIVE</t>
  </si>
  <si>
    <t>Juillet</t>
  </si>
  <si>
    <t>Août</t>
  </si>
  <si>
    <t>Septembre</t>
  </si>
  <si>
    <t>Octobre</t>
  </si>
  <si>
    <t>Novembre</t>
  </si>
  <si>
    <t>Décembre</t>
  </si>
  <si>
    <t>salaire de base</t>
  </si>
  <si>
    <t>Heures supp</t>
  </si>
  <si>
    <t>Salaire brut</t>
  </si>
  <si>
    <t>coefficient</t>
  </si>
  <si>
    <t>p1</t>
  </si>
  <si>
    <t>p2</t>
  </si>
  <si>
    <t>total</t>
  </si>
  <si>
    <t>Salaire de base</t>
  </si>
  <si>
    <t>Prime exceptionnelle</t>
  </si>
  <si>
    <t>Horaire mensuel</t>
  </si>
  <si>
    <t>SMIC applicable</t>
  </si>
  <si>
    <t>SMIC applicable * 1.6</t>
  </si>
  <si>
    <t>Le salaire brut de 2 550 € est supérieur à 1.6 SMIC et de ce fait, l’allègement ne s’applique pas</t>
  </si>
  <si>
    <t>Coef 1ère partie</t>
  </si>
  <si>
    <t>0.3205 / 0.6</t>
  </si>
  <si>
    <t>Coef 2ème partie</t>
  </si>
  <si>
    <t>Calcul du coef</t>
  </si>
  <si>
    <t>En conclusion</t>
  </si>
  <si>
    <t>L’application de cette formule fait ressortir un coefficient négatif</t>
  </si>
  <si>
    <t>Un résultat négatif doit vous faire penser à un salaire supérieur à 1.6 SMIC donc un allègement non applicable !</t>
  </si>
  <si>
    <r>
      <t>0,53416667</t>
    </r>
    <r>
      <rPr>
        <sz val="10"/>
        <color theme="1"/>
        <rFont val="Calibri"/>
        <family val="2"/>
      </rPr>
      <t>* 2,137671338</t>
    </r>
  </si>
  <si>
    <t>24 h * 52 semaines / 12 mois</t>
  </si>
  <si>
    <t>arrondi</t>
  </si>
  <si>
    <t>allègement</t>
  </si>
  <si>
    <t>1 160,45 € * 1.6</t>
  </si>
  <si>
    <t>(1.6 * 1 160,45 / 1 189,77) - 1</t>
  </si>
  <si>
    <t>151,6667 * 10,15</t>
  </si>
  <si>
    <t>smic</t>
  </si>
  <si>
    <t>salaire brut</t>
  </si>
  <si>
    <t>coef</t>
  </si>
  <si>
    <t>COEFFICIENT</t>
  </si>
  <si>
    <t>ALLEGEMENT</t>
  </si>
  <si>
    <t>1,6 smic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</si>
</sst>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165" fontId="0" fillId="0" borderId="6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4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8" fontId="0" fillId="0" borderId="9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right" vertical="center" wrapText="1" indent="1"/>
    </xf>
    <xf numFmtId="0" fontId="11" fillId="0" borderId="0" xfId="0" applyFont="1"/>
    <xf numFmtId="0" fontId="12" fillId="0" borderId="13" xfId="0" applyFont="1" applyBorder="1" applyAlignment="1">
      <alignment horizontal="righ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right" vertical="center" wrapText="1" indent="1"/>
    </xf>
    <xf numFmtId="44" fontId="10" fillId="0" borderId="15" xfId="1" applyFont="1" applyBorder="1" applyAlignment="1">
      <alignment horizontal="right" vertical="center" wrapText="1" indent="1"/>
    </xf>
    <xf numFmtId="44" fontId="10" fillId="0" borderId="13" xfId="0" applyNumberFormat="1" applyFont="1" applyBorder="1" applyAlignment="1">
      <alignment horizontal="right" vertical="center" wrapText="1" indent="1"/>
    </xf>
    <xf numFmtId="44" fontId="11" fillId="0" borderId="0" xfId="1" applyFont="1"/>
    <xf numFmtId="44" fontId="11" fillId="0" borderId="0" xfId="0" applyNumberFormat="1" applyFont="1"/>
    <xf numFmtId="43" fontId="0" fillId="0" borderId="5" xfId="2" applyFont="1" applyBorder="1" applyAlignment="1">
      <alignment vertical="center"/>
    </xf>
    <xf numFmtId="43" fontId="0" fillId="0" borderId="8" xfId="2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9A5A-97ED-4300-8FCD-4D45D56A3B33}">
  <dimension ref="A2:P29"/>
  <sheetViews>
    <sheetView topLeftCell="A15" workbookViewId="0">
      <selection activeCell="B14" sqref="B14:E19"/>
    </sheetView>
  </sheetViews>
  <sheetFormatPr baseColWidth="10" defaultRowHeight="15" x14ac:dyDescent="0.25"/>
  <cols>
    <col min="1" max="1" width="13" style="1" customWidth="1"/>
    <col min="2" max="2" width="12.140625" style="1" bestFit="1" customWidth="1"/>
    <col min="3" max="3" width="10.42578125" style="1" customWidth="1"/>
    <col min="4" max="5" width="11.42578125" style="1"/>
    <col min="6" max="6" width="12" style="1" bestFit="1" customWidth="1"/>
    <col min="7" max="7" width="14.140625" style="1" customWidth="1"/>
    <col min="8" max="8" width="13.7109375" style="1" bestFit="1" customWidth="1"/>
    <col min="9" max="9" width="12" style="1" bestFit="1" customWidth="1"/>
    <col min="10" max="10" width="12.28515625" style="1" customWidth="1"/>
    <col min="11" max="11" width="4.140625" style="1" customWidth="1"/>
    <col min="12" max="13" width="16" style="1" customWidth="1"/>
    <col min="14" max="14" width="14.7109375" style="1" customWidth="1"/>
    <col min="15" max="15" width="6" style="1" customWidth="1"/>
    <col min="16" max="16" width="13.7109375" style="1" customWidth="1"/>
    <col min="17" max="16384" width="11.42578125" style="1"/>
  </cols>
  <sheetData>
    <row r="2" spans="1:12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36"/>
      <c r="L3" s="8" t="s">
        <v>22</v>
      </c>
    </row>
    <row r="4" spans="1:12" ht="20.2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37"/>
      <c r="L4" s="13">
        <f>B4+F4-H4+J4</f>
        <v>2300</v>
      </c>
    </row>
    <row r="5" spans="1:12" ht="20.2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37"/>
      <c r="L5" s="13">
        <f>+B5+F5-I5+J5</f>
        <v>1000</v>
      </c>
    </row>
    <row r="6" spans="1:12" ht="20.2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37"/>
      <c r="L6" s="13">
        <f t="shared" ref="L6:L8" si="0">B6+F6-H6+J6</f>
        <v>2197.7978505966903</v>
      </c>
    </row>
    <row r="7" spans="1:12" ht="20.2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37"/>
      <c r="L7" s="13">
        <f t="shared" si="0"/>
        <v>2329.6630843278172</v>
      </c>
    </row>
    <row r="8" spans="1:12" ht="20.2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37"/>
      <c r="L8" s="13">
        <f t="shared" si="0"/>
        <v>2000</v>
      </c>
    </row>
    <row r="9" spans="1:12" ht="20.2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37"/>
      <c r="L9" s="13">
        <f>+B9+J9</f>
        <v>3000</v>
      </c>
    </row>
    <row r="12" spans="1:12" ht="24" thickBot="1" x14ac:dyDescent="0.3">
      <c r="A12" s="26" t="s">
        <v>26</v>
      </c>
      <c r="B12" s="26"/>
      <c r="C12" s="26"/>
      <c r="D12" s="26"/>
      <c r="E12" s="26"/>
    </row>
    <row r="13" spans="1:12" ht="45" x14ac:dyDescent="0.25">
      <c r="A13" s="24" t="s">
        <v>1</v>
      </c>
      <c r="B13" s="7" t="s">
        <v>16</v>
      </c>
      <c r="C13" s="7" t="s">
        <v>18</v>
      </c>
      <c r="D13" s="7" t="s">
        <v>25</v>
      </c>
      <c r="E13" s="25" t="s">
        <v>0</v>
      </c>
    </row>
    <row r="14" spans="1:12" ht="21" customHeight="1" x14ac:dyDescent="0.25">
      <c r="A14" s="9" t="s">
        <v>8</v>
      </c>
      <c r="B14" s="54">
        <v>151.66669999999999</v>
      </c>
      <c r="C14" s="54"/>
      <c r="D14" s="54">
        <f>B14+C14</f>
        <v>151.66669999999999</v>
      </c>
      <c r="E14" s="23">
        <f>11.27*35*52/12</f>
        <v>1709.2833333333331</v>
      </c>
    </row>
    <row r="15" spans="1:12" ht="21" customHeight="1" x14ac:dyDescent="0.25">
      <c r="A15" s="9" t="s">
        <v>9</v>
      </c>
      <c r="B15" s="54"/>
      <c r="C15" s="54"/>
      <c r="D15" s="54"/>
      <c r="E15" s="23">
        <f>E14/2</f>
        <v>854.64166666666654</v>
      </c>
    </row>
    <row r="16" spans="1:12" ht="21" customHeight="1" x14ac:dyDescent="0.25">
      <c r="A16" s="9" t="s">
        <v>10</v>
      </c>
      <c r="B16" s="54">
        <v>151.66669999999999</v>
      </c>
      <c r="C16" s="54">
        <v>12</v>
      </c>
      <c r="D16" s="54">
        <f t="shared" ref="D16:D17" si="1">B16+C16</f>
        <v>163.66669999999999</v>
      </c>
      <c r="E16" s="23">
        <f>D16*11.27</f>
        <v>1844.5237089999998</v>
      </c>
    </row>
    <row r="17" spans="1:16" ht="21" customHeight="1" x14ac:dyDescent="0.25">
      <c r="A17" s="9" t="s">
        <v>11</v>
      </c>
      <c r="B17" s="54">
        <v>151.66669999999999</v>
      </c>
      <c r="C17" s="54">
        <v>20</v>
      </c>
      <c r="D17" s="54">
        <f t="shared" si="1"/>
        <v>171.66669999999999</v>
      </c>
      <c r="E17" s="23">
        <f>D17*11.27</f>
        <v>1934.6837089999999</v>
      </c>
    </row>
    <row r="18" spans="1:16" ht="21" customHeight="1" x14ac:dyDescent="0.25">
      <c r="A18" s="9" t="s">
        <v>12</v>
      </c>
      <c r="B18" s="54">
        <v>151.66669999999999</v>
      </c>
      <c r="C18" s="54"/>
      <c r="D18" s="54">
        <v>151.66669999999999</v>
      </c>
      <c r="E18" s="23">
        <f>D18*11.27</f>
        <v>1709.2837089999998</v>
      </c>
    </row>
    <row r="19" spans="1:16" ht="21" customHeight="1" x14ac:dyDescent="0.25">
      <c r="A19" s="9" t="s">
        <v>13</v>
      </c>
      <c r="B19" s="54">
        <v>151.66669999999999</v>
      </c>
      <c r="C19" s="54"/>
      <c r="D19" s="54">
        <v>151.66669999999999</v>
      </c>
      <c r="E19" s="23">
        <f>D19*11.27</f>
        <v>1709.2837089999998</v>
      </c>
    </row>
    <row r="22" spans="1:16" ht="27" thickBot="1" x14ac:dyDescent="0.3">
      <c r="A22" s="27" t="s">
        <v>28</v>
      </c>
      <c r="L22" s="38"/>
      <c r="M22" s="20"/>
      <c r="N22" s="20"/>
      <c r="P22" s="39"/>
    </row>
    <row r="23" spans="1:16" ht="30" x14ac:dyDescent="0.25">
      <c r="A23" s="5" t="s">
        <v>1</v>
      </c>
      <c r="B23" s="7" t="s">
        <v>27</v>
      </c>
      <c r="C23" s="7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8" t="s">
        <v>7</v>
      </c>
    </row>
    <row r="24" spans="1:16" ht="20.25" customHeight="1" x14ac:dyDescent="0.25">
      <c r="A24" s="28" t="s">
        <v>8</v>
      </c>
      <c r="B24" s="29">
        <f t="shared" ref="B24:B29" si="2">+L4</f>
        <v>2300</v>
      </c>
      <c r="C24" s="30">
        <f>B24</f>
        <v>2300</v>
      </c>
      <c r="D24" s="30">
        <f>E14</f>
        <v>1709.2833333333331</v>
      </c>
      <c r="E24" s="30">
        <f>D24</f>
        <v>1709.2833333333331</v>
      </c>
      <c r="F24" s="11">
        <f>ROUND(0.3231/0.6*((1.6*E24/C24)-1),4)</f>
        <v>0.1018</v>
      </c>
      <c r="G24" s="30">
        <f>F24*C24</f>
        <v>234.14000000000001</v>
      </c>
      <c r="H24" s="31">
        <f>G24</f>
        <v>234.14000000000001</v>
      </c>
    </row>
    <row r="25" spans="1:16" ht="20.25" customHeight="1" x14ac:dyDescent="0.25">
      <c r="A25" s="28" t="s">
        <v>9</v>
      </c>
      <c r="B25" s="29">
        <f t="shared" si="2"/>
        <v>1000</v>
      </c>
      <c r="C25" s="30">
        <f>C24+B25</f>
        <v>3300</v>
      </c>
      <c r="D25" s="30">
        <f>D24/2</f>
        <v>854.64166666666654</v>
      </c>
      <c r="E25" s="30">
        <f>E24+D25</f>
        <v>2563.9249999999997</v>
      </c>
      <c r="F25" s="11">
        <f>ROUND(0.3231/0.6*((1.6*E25/C25)-1),4)</f>
        <v>0.13089999999999999</v>
      </c>
      <c r="G25" s="30">
        <f t="shared" ref="G25:G29" si="3">F25*C25</f>
        <v>431.96999999999997</v>
      </c>
      <c r="H25" s="31">
        <f>G25-G24</f>
        <v>197.82999999999996</v>
      </c>
    </row>
    <row r="26" spans="1:16" ht="20.25" customHeight="1" x14ac:dyDescent="0.25">
      <c r="A26" s="28" t="s">
        <v>10</v>
      </c>
      <c r="B26" s="29">
        <f t="shared" si="2"/>
        <v>2197.7978505966903</v>
      </c>
      <c r="C26" s="30">
        <f t="shared" ref="C26:C29" si="4">C25+B26</f>
        <v>5497.7978505966903</v>
      </c>
      <c r="D26" s="30">
        <f>+E16</f>
        <v>1844.5237089999998</v>
      </c>
      <c r="E26" s="30">
        <f t="shared" ref="E26:E29" si="5">E25+D26</f>
        <v>4408.4487089999993</v>
      </c>
      <c r="F26" s="11">
        <f t="shared" ref="F26:F29" si="6">ROUND(0.3231/0.6*((1.6*E26/C26)-1),4)</f>
        <v>0.15240000000000001</v>
      </c>
      <c r="G26" s="30">
        <f t="shared" si="3"/>
        <v>837.8643924309356</v>
      </c>
      <c r="H26" s="31">
        <f t="shared" ref="H26:H29" si="7">G26-G25</f>
        <v>405.89439243093562</v>
      </c>
    </row>
    <row r="27" spans="1:16" ht="20.25" customHeight="1" x14ac:dyDescent="0.25">
      <c r="A27" s="28" t="s">
        <v>11</v>
      </c>
      <c r="B27" s="29">
        <f t="shared" si="2"/>
        <v>2329.6630843278172</v>
      </c>
      <c r="C27" s="30">
        <f t="shared" si="4"/>
        <v>7827.4609349245075</v>
      </c>
      <c r="D27" s="30">
        <f>+E17</f>
        <v>1934.6837089999999</v>
      </c>
      <c r="E27" s="30">
        <f t="shared" si="5"/>
        <v>6343.1324179999992</v>
      </c>
      <c r="F27" s="11">
        <f t="shared" si="6"/>
        <v>0.15970000000000001</v>
      </c>
      <c r="G27" s="30">
        <f t="shared" si="3"/>
        <v>1250.0455113074438</v>
      </c>
      <c r="H27" s="31">
        <f t="shared" si="7"/>
        <v>412.18111887650821</v>
      </c>
    </row>
    <row r="28" spans="1:16" ht="20.25" customHeight="1" x14ac:dyDescent="0.25">
      <c r="A28" s="28" t="s">
        <v>12</v>
      </c>
      <c r="B28" s="29">
        <f t="shared" si="2"/>
        <v>2000</v>
      </c>
      <c r="C28" s="30">
        <f t="shared" si="4"/>
        <v>9827.4609349245075</v>
      </c>
      <c r="D28" s="30">
        <f>+E18</f>
        <v>1709.2837089999998</v>
      </c>
      <c r="E28" s="30">
        <f t="shared" si="5"/>
        <v>8052.4161269999986</v>
      </c>
      <c r="F28" s="11">
        <f t="shared" si="6"/>
        <v>0.16750000000000001</v>
      </c>
      <c r="G28" s="30">
        <f t="shared" si="3"/>
        <v>1646.0997065998552</v>
      </c>
      <c r="H28" s="31">
        <f t="shared" si="7"/>
        <v>396.05419529241135</v>
      </c>
    </row>
    <row r="29" spans="1:16" ht="20.25" customHeight="1" x14ac:dyDescent="0.25">
      <c r="A29" s="28" t="s">
        <v>13</v>
      </c>
      <c r="B29" s="29">
        <f t="shared" si="2"/>
        <v>3000</v>
      </c>
      <c r="C29" s="30">
        <f t="shared" si="4"/>
        <v>12827.460934924507</v>
      </c>
      <c r="D29" s="30">
        <f>+E19</f>
        <v>1709.2837089999998</v>
      </c>
      <c r="E29" s="30">
        <f t="shared" si="5"/>
        <v>9761.699835999998</v>
      </c>
      <c r="F29" s="11">
        <f t="shared" si="6"/>
        <v>0.1172</v>
      </c>
      <c r="G29" s="30">
        <f t="shared" si="3"/>
        <v>1503.3784215731523</v>
      </c>
      <c r="H29" s="31">
        <f t="shared" si="7"/>
        <v>-142.72128502670284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FFF8-ABDB-4985-8158-96AEBF434007}">
  <dimension ref="A2:K50"/>
  <sheetViews>
    <sheetView tabSelected="1" topLeftCell="A34" workbookViewId="0">
      <selection activeCell="L41" sqref="L41"/>
    </sheetView>
  </sheetViews>
  <sheetFormatPr baseColWidth="10" defaultRowHeight="15" x14ac:dyDescent="0.25"/>
  <cols>
    <col min="1" max="1" width="26.42578125" style="1" customWidth="1"/>
    <col min="2" max="2" width="10.85546875" style="1" bestFit="1" customWidth="1"/>
    <col min="3" max="3" width="10.42578125" style="1" customWidth="1"/>
    <col min="4" max="5" width="11.42578125" style="1"/>
    <col min="6" max="6" width="9.42578125" style="1" bestFit="1" customWidth="1"/>
    <col min="7" max="8" width="13.7109375" style="1" bestFit="1" customWidth="1"/>
    <col min="9" max="9" width="12" style="1" bestFit="1" customWidth="1"/>
    <col min="10" max="10" width="8.28515625" style="1" bestFit="1" customWidth="1"/>
    <col min="11" max="16384" width="11.42578125" style="1"/>
  </cols>
  <sheetData>
    <row r="2" spans="1:11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8" t="s">
        <v>22</v>
      </c>
    </row>
    <row r="4" spans="1:11" ht="18.7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13">
        <f>B4+F4-H4+J4</f>
        <v>2300</v>
      </c>
    </row>
    <row r="5" spans="1:11" ht="18.7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13">
        <f>+B5+F5-I5+J5</f>
        <v>1000</v>
      </c>
    </row>
    <row r="6" spans="1:11" ht="18.7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13">
        <f t="shared" ref="K6:K8" si="0">B6+F6-H6+J6</f>
        <v>2197.7978505966903</v>
      </c>
    </row>
    <row r="7" spans="1:11" ht="18.7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13">
        <f t="shared" si="0"/>
        <v>2329.6630843278172</v>
      </c>
    </row>
    <row r="8" spans="1:11" ht="18.7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13">
        <f t="shared" si="0"/>
        <v>2000</v>
      </c>
    </row>
    <row r="9" spans="1:11" ht="18.7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13">
        <f>+B9+J9</f>
        <v>3000</v>
      </c>
    </row>
    <row r="10" spans="1:11" ht="18.75" customHeight="1" x14ac:dyDescent="0.25">
      <c r="A10" s="9" t="s">
        <v>29</v>
      </c>
      <c r="B10" s="10">
        <v>2000</v>
      </c>
      <c r="C10" s="11">
        <v>151.66999999999999</v>
      </c>
      <c r="D10" s="11"/>
      <c r="E10" s="12"/>
      <c r="F10" s="12"/>
      <c r="G10" s="11"/>
      <c r="H10" s="11"/>
      <c r="I10" s="11"/>
      <c r="J10" s="10"/>
      <c r="K10" s="13">
        <f t="shared" ref="K10:K15" si="1">+B10+J10</f>
        <v>2000</v>
      </c>
    </row>
    <row r="11" spans="1:11" ht="18.75" customHeight="1" x14ac:dyDescent="0.25">
      <c r="A11" s="9" t="s">
        <v>30</v>
      </c>
      <c r="B11" s="10">
        <v>2000</v>
      </c>
      <c r="C11" s="11">
        <v>151.66999999999999</v>
      </c>
      <c r="D11" s="11"/>
      <c r="E11" s="12"/>
      <c r="F11" s="12"/>
      <c r="G11" s="11"/>
      <c r="H11" s="11"/>
      <c r="I11" s="11"/>
      <c r="J11" s="10"/>
      <c r="K11" s="13">
        <f t="shared" si="1"/>
        <v>2000</v>
      </c>
    </row>
    <row r="12" spans="1:11" ht="18.75" customHeight="1" x14ac:dyDescent="0.25">
      <c r="A12" s="9" t="s">
        <v>31</v>
      </c>
      <c r="B12" s="10">
        <v>2000</v>
      </c>
      <c r="C12" s="11">
        <v>151.66999999999999</v>
      </c>
      <c r="D12" s="11"/>
      <c r="E12" s="12"/>
      <c r="F12" s="12"/>
      <c r="G12" s="11"/>
      <c r="H12" s="11"/>
      <c r="I12" s="11"/>
      <c r="J12" s="10"/>
      <c r="K12" s="13">
        <f t="shared" si="1"/>
        <v>2000</v>
      </c>
    </row>
    <row r="13" spans="1:11" ht="18.75" customHeight="1" x14ac:dyDescent="0.25">
      <c r="A13" s="9" t="s">
        <v>32</v>
      </c>
      <c r="B13" s="10">
        <v>2000</v>
      </c>
      <c r="C13" s="11">
        <v>151.66999999999999</v>
      </c>
      <c r="D13" s="11"/>
      <c r="E13" s="12"/>
      <c r="F13" s="12"/>
      <c r="G13" s="11"/>
      <c r="H13" s="11"/>
      <c r="I13" s="11"/>
      <c r="J13" s="10"/>
      <c r="K13" s="13">
        <f t="shared" si="1"/>
        <v>2000</v>
      </c>
    </row>
    <row r="14" spans="1:11" ht="18.75" customHeight="1" x14ac:dyDescent="0.25">
      <c r="A14" s="9" t="s">
        <v>33</v>
      </c>
      <c r="B14" s="10">
        <v>2000</v>
      </c>
      <c r="C14" s="11">
        <v>151.66999999999999</v>
      </c>
      <c r="D14" s="11"/>
      <c r="E14" s="12"/>
      <c r="F14" s="12"/>
      <c r="G14" s="11"/>
      <c r="H14" s="11"/>
      <c r="I14" s="11"/>
      <c r="J14" s="10"/>
      <c r="K14" s="13">
        <f t="shared" si="1"/>
        <v>2000</v>
      </c>
    </row>
    <row r="15" spans="1:11" ht="18.75" customHeight="1" thickBot="1" x14ac:dyDescent="0.3">
      <c r="A15" s="14" t="s">
        <v>34</v>
      </c>
      <c r="B15" s="15">
        <v>2000</v>
      </c>
      <c r="C15" s="16">
        <v>151.66999999999999</v>
      </c>
      <c r="D15" s="16"/>
      <c r="E15" s="17"/>
      <c r="F15" s="17"/>
      <c r="G15" s="16"/>
      <c r="H15" s="16"/>
      <c r="I15" s="16"/>
      <c r="J15" s="15">
        <v>1000</v>
      </c>
      <c r="K15" s="18">
        <f t="shared" si="1"/>
        <v>3000</v>
      </c>
    </row>
    <row r="16" spans="1:11" ht="18.75" customHeight="1" x14ac:dyDescent="0.25">
      <c r="A16" s="2"/>
      <c r="B16" s="56"/>
      <c r="E16" s="57"/>
      <c r="F16" s="57"/>
      <c r="J16" s="56"/>
      <c r="K16" s="57"/>
    </row>
    <row r="17" spans="1:11" ht="18.75" customHeight="1" x14ac:dyDescent="0.25">
      <c r="A17" s="2"/>
      <c r="B17" s="56"/>
      <c r="E17" s="57"/>
      <c r="F17" s="57"/>
      <c r="J17" s="56"/>
      <c r="K17" s="57"/>
    </row>
    <row r="18" spans="1:11" ht="18.75" customHeight="1" x14ac:dyDescent="0.25">
      <c r="A18" s="2"/>
      <c r="B18" s="56"/>
      <c r="E18" s="57"/>
      <c r="F18" s="57"/>
      <c r="J18" s="56"/>
      <c r="K18" s="57"/>
    </row>
    <row r="19" spans="1:11" ht="18.75" customHeight="1" x14ac:dyDescent="0.25">
      <c r="A19" s="2"/>
      <c r="B19" s="56"/>
      <c r="E19" s="57"/>
      <c r="F19" s="57"/>
      <c r="J19" s="56"/>
      <c r="K19" s="57"/>
    </row>
    <row r="21" spans="1:11" ht="24" thickBot="1" x14ac:dyDescent="0.3">
      <c r="A21" s="26" t="s">
        <v>26</v>
      </c>
      <c r="B21" s="26"/>
      <c r="C21" s="26"/>
      <c r="D21" s="26"/>
      <c r="E21" s="26"/>
    </row>
    <row r="22" spans="1:11" ht="45" x14ac:dyDescent="0.25">
      <c r="A22" s="24" t="s">
        <v>1</v>
      </c>
      <c r="B22" s="7" t="s">
        <v>16</v>
      </c>
      <c r="C22" s="7" t="s">
        <v>18</v>
      </c>
      <c r="D22" s="7" t="s">
        <v>25</v>
      </c>
      <c r="E22" s="25" t="s">
        <v>0</v>
      </c>
    </row>
    <row r="23" spans="1:11" x14ac:dyDescent="0.25">
      <c r="A23" s="9" t="s">
        <v>8</v>
      </c>
      <c r="B23" s="54">
        <v>151.66669999999999</v>
      </c>
      <c r="C23" s="54"/>
      <c r="D23" s="54">
        <f>B23+C23</f>
        <v>151.66669999999999</v>
      </c>
      <c r="E23" s="23">
        <f>11.27*35*52/12</f>
        <v>1709.2833333333331</v>
      </c>
    </row>
    <row r="24" spans="1:11" x14ac:dyDescent="0.25">
      <c r="A24" s="9" t="s">
        <v>9</v>
      </c>
      <c r="B24" s="54"/>
      <c r="C24" s="54"/>
      <c r="D24" s="54"/>
      <c r="E24" s="23">
        <f>E23/2</f>
        <v>854.64166666666654</v>
      </c>
    </row>
    <row r="25" spans="1:11" x14ac:dyDescent="0.25">
      <c r="A25" s="9" t="s">
        <v>10</v>
      </c>
      <c r="B25" s="54">
        <v>151.66669999999999</v>
      </c>
      <c r="C25" s="54">
        <v>12</v>
      </c>
      <c r="D25" s="54">
        <f t="shared" ref="D25:D26" si="2">B25+C25</f>
        <v>163.66669999999999</v>
      </c>
      <c r="E25" s="23">
        <f>D25*11.27</f>
        <v>1844.5237089999998</v>
      </c>
    </row>
    <row r="26" spans="1:11" x14ac:dyDescent="0.25">
      <c r="A26" s="9" t="s">
        <v>11</v>
      </c>
      <c r="B26" s="54">
        <v>151.66669999999999</v>
      </c>
      <c r="C26" s="54">
        <v>20</v>
      </c>
      <c r="D26" s="54">
        <f t="shared" si="2"/>
        <v>171.66669999999999</v>
      </c>
      <c r="E26" s="23">
        <f>D26*11.27</f>
        <v>1934.6837089999999</v>
      </c>
    </row>
    <row r="27" spans="1:11" x14ac:dyDescent="0.25">
      <c r="A27" s="9" t="s">
        <v>12</v>
      </c>
      <c r="B27" s="54">
        <v>151.66669999999999</v>
      </c>
      <c r="C27" s="54"/>
      <c r="D27" s="54">
        <v>151.66669999999999</v>
      </c>
      <c r="E27" s="23">
        <f>D27*11.27</f>
        <v>1709.2837089999998</v>
      </c>
    </row>
    <row r="28" spans="1:11" x14ac:dyDescent="0.25">
      <c r="A28" s="9" t="s">
        <v>13</v>
      </c>
      <c r="B28" s="54">
        <v>151.66669999999999</v>
      </c>
      <c r="C28" s="54"/>
      <c r="D28" s="54">
        <v>151.66669999999999</v>
      </c>
      <c r="E28" s="23">
        <f>D28*11.27</f>
        <v>1709.2837089999998</v>
      </c>
    </row>
    <row r="29" spans="1:11" x14ac:dyDescent="0.25">
      <c r="A29" s="9" t="s">
        <v>29</v>
      </c>
      <c r="B29" s="54">
        <v>151.66669999999999</v>
      </c>
      <c r="C29" s="11"/>
      <c r="D29" s="54">
        <f t="shared" ref="D25:D34" si="3">B29+C29</f>
        <v>151.66669999999999</v>
      </c>
      <c r="E29" s="23">
        <f>E28</f>
        <v>1709.2837089999998</v>
      </c>
    </row>
    <row r="30" spans="1:11" x14ac:dyDescent="0.25">
      <c r="A30" s="9" t="s">
        <v>30</v>
      </c>
      <c r="B30" s="54">
        <v>151.66669999999999</v>
      </c>
      <c r="C30" s="11"/>
      <c r="D30" s="54">
        <f t="shared" si="3"/>
        <v>151.66669999999999</v>
      </c>
      <c r="E30" s="23">
        <f t="shared" ref="E30:E34" si="4">E29</f>
        <v>1709.2837089999998</v>
      </c>
    </row>
    <row r="31" spans="1:11" x14ac:dyDescent="0.25">
      <c r="A31" s="9" t="s">
        <v>31</v>
      </c>
      <c r="B31" s="54">
        <v>151.66669999999999</v>
      </c>
      <c r="C31" s="11"/>
      <c r="D31" s="54">
        <f t="shared" si="3"/>
        <v>151.66669999999999</v>
      </c>
      <c r="E31" s="23">
        <f t="shared" si="4"/>
        <v>1709.2837089999998</v>
      </c>
    </row>
    <row r="32" spans="1:11" x14ac:dyDescent="0.25">
      <c r="A32" s="9" t="s">
        <v>32</v>
      </c>
      <c r="B32" s="54">
        <v>151.66669999999999</v>
      </c>
      <c r="C32" s="11"/>
      <c r="D32" s="54">
        <f t="shared" si="3"/>
        <v>151.66669999999999</v>
      </c>
      <c r="E32" s="23">
        <f t="shared" si="4"/>
        <v>1709.2837089999998</v>
      </c>
    </row>
    <row r="33" spans="1:10" x14ac:dyDescent="0.25">
      <c r="A33" s="9" t="s">
        <v>33</v>
      </c>
      <c r="B33" s="54">
        <v>151.66669999999999</v>
      </c>
      <c r="C33" s="11"/>
      <c r="D33" s="54">
        <f t="shared" si="3"/>
        <v>151.66669999999999</v>
      </c>
      <c r="E33" s="23">
        <f t="shared" si="4"/>
        <v>1709.2837089999998</v>
      </c>
    </row>
    <row r="34" spans="1:10" ht="15.75" thickBot="1" x14ac:dyDescent="0.3">
      <c r="A34" s="14" t="s">
        <v>34</v>
      </c>
      <c r="B34" s="55">
        <v>151.66669999999999</v>
      </c>
      <c r="C34" s="16"/>
      <c r="D34" s="55">
        <f t="shared" si="3"/>
        <v>151.66669999999999</v>
      </c>
      <c r="E34" s="23">
        <f t="shared" si="4"/>
        <v>1709.2837089999998</v>
      </c>
    </row>
    <row r="37" spans="1:10" ht="27" thickBot="1" x14ac:dyDescent="0.3">
      <c r="A37" s="27" t="s">
        <v>28</v>
      </c>
    </row>
    <row r="38" spans="1:10" ht="30" x14ac:dyDescent="0.25">
      <c r="A38" s="5" t="s">
        <v>1</v>
      </c>
      <c r="B38" s="7" t="s">
        <v>27</v>
      </c>
      <c r="C38" s="7" t="s">
        <v>2</v>
      </c>
      <c r="D38" s="7" t="s">
        <v>3</v>
      </c>
      <c r="E38" s="7" t="s">
        <v>4</v>
      </c>
      <c r="F38" s="7" t="s">
        <v>5</v>
      </c>
      <c r="G38" s="7" t="s">
        <v>6</v>
      </c>
      <c r="H38" s="8" t="s">
        <v>7</v>
      </c>
      <c r="J38" s="3"/>
    </row>
    <row r="39" spans="1:10" ht="22.5" customHeight="1" x14ac:dyDescent="0.25">
      <c r="A39" s="28" t="s">
        <v>8</v>
      </c>
      <c r="B39" s="29">
        <f t="shared" ref="B39:B44" si="5">+K4</f>
        <v>2300</v>
      </c>
      <c r="C39" s="30">
        <f>B39</f>
        <v>2300</v>
      </c>
      <c r="D39" s="30">
        <f>+E23</f>
        <v>1709.2833333333331</v>
      </c>
      <c r="E39" s="30">
        <f>D39</f>
        <v>1709.2833333333331</v>
      </c>
      <c r="F39" s="11">
        <f>ROUND(0.3231/0.6*((1.6*E39/C39)-1),4)</f>
        <v>0.1018</v>
      </c>
      <c r="G39" s="30">
        <f>F39*C39</f>
        <v>234.14000000000001</v>
      </c>
      <c r="H39" s="31">
        <f>G39</f>
        <v>234.14000000000001</v>
      </c>
      <c r="J39" s="4"/>
    </row>
    <row r="40" spans="1:10" ht="22.5" customHeight="1" x14ac:dyDescent="0.25">
      <c r="A40" s="28" t="s">
        <v>9</v>
      </c>
      <c r="B40" s="29">
        <f t="shared" si="5"/>
        <v>1000</v>
      </c>
      <c r="C40" s="30">
        <f>C39+B40</f>
        <v>3300</v>
      </c>
      <c r="D40" s="30">
        <f>D39/2</f>
        <v>854.64166666666654</v>
      </c>
      <c r="E40" s="30">
        <f>E39+D40</f>
        <v>2563.9249999999997</v>
      </c>
      <c r="F40" s="11">
        <f t="shared" ref="F40:F50" si="6">ROUND(0.3231/0.6*((1.6*E40/C40)-1),4)</f>
        <v>0.13089999999999999</v>
      </c>
      <c r="G40" s="30">
        <f>F40*C40</f>
        <v>431.96999999999997</v>
      </c>
      <c r="H40" s="31">
        <f>G40-G39</f>
        <v>197.82999999999996</v>
      </c>
      <c r="J40" s="4"/>
    </row>
    <row r="41" spans="1:10" ht="22.5" customHeight="1" x14ac:dyDescent="0.25">
      <c r="A41" s="28" t="s">
        <v>10</v>
      </c>
      <c r="B41" s="29">
        <f t="shared" si="5"/>
        <v>2197.7978505966903</v>
      </c>
      <c r="C41" s="30">
        <f t="shared" ref="C41:C44" si="7">C40+B41</f>
        <v>5497.7978505966903</v>
      </c>
      <c r="D41" s="30">
        <f>+E25</f>
        <v>1844.5237089999998</v>
      </c>
      <c r="E41" s="30">
        <f t="shared" ref="E41:E44" si="8">E40+D41</f>
        <v>4408.4487089999993</v>
      </c>
      <c r="F41" s="11">
        <f t="shared" si="6"/>
        <v>0.15240000000000001</v>
      </c>
      <c r="G41" s="30">
        <f t="shared" ref="G40:G44" si="9">F41*C41</f>
        <v>837.8643924309356</v>
      </c>
      <c r="H41" s="31">
        <f t="shared" ref="H41:H44" si="10">G41-G40</f>
        <v>405.89439243093562</v>
      </c>
      <c r="J41" s="4"/>
    </row>
    <row r="42" spans="1:10" ht="22.5" customHeight="1" x14ac:dyDescent="0.25">
      <c r="A42" s="28" t="s">
        <v>11</v>
      </c>
      <c r="B42" s="29">
        <f t="shared" si="5"/>
        <v>2329.6630843278172</v>
      </c>
      <c r="C42" s="30">
        <f t="shared" si="7"/>
        <v>7827.4609349245075</v>
      </c>
      <c r="D42" s="30">
        <f>+E26</f>
        <v>1934.6837089999999</v>
      </c>
      <c r="E42" s="30">
        <f t="shared" si="8"/>
        <v>6343.1324179999992</v>
      </c>
      <c r="F42" s="11">
        <f t="shared" si="6"/>
        <v>0.15970000000000001</v>
      </c>
      <c r="G42" s="30">
        <f t="shared" si="9"/>
        <v>1250.0455113074438</v>
      </c>
      <c r="H42" s="31">
        <f t="shared" si="10"/>
        <v>412.18111887650821</v>
      </c>
      <c r="J42" s="4"/>
    </row>
    <row r="43" spans="1:10" ht="22.5" customHeight="1" x14ac:dyDescent="0.25">
      <c r="A43" s="28" t="s">
        <v>12</v>
      </c>
      <c r="B43" s="29">
        <f t="shared" si="5"/>
        <v>2000</v>
      </c>
      <c r="C43" s="30">
        <f t="shared" si="7"/>
        <v>9827.4609349245075</v>
      </c>
      <c r="D43" s="30">
        <f>+E27</f>
        <v>1709.2837089999998</v>
      </c>
      <c r="E43" s="30">
        <f t="shared" si="8"/>
        <v>8052.4161269999986</v>
      </c>
      <c r="F43" s="11">
        <f t="shared" si="6"/>
        <v>0.16750000000000001</v>
      </c>
      <c r="G43" s="30">
        <f t="shared" si="9"/>
        <v>1646.0997065998552</v>
      </c>
      <c r="H43" s="31">
        <f t="shared" si="10"/>
        <v>396.05419529241135</v>
      </c>
      <c r="J43" s="4"/>
    </row>
    <row r="44" spans="1:10" ht="22.5" customHeight="1" x14ac:dyDescent="0.25">
      <c r="A44" s="28" t="s">
        <v>13</v>
      </c>
      <c r="B44" s="29">
        <f t="shared" si="5"/>
        <v>3000</v>
      </c>
      <c r="C44" s="30">
        <f t="shared" si="7"/>
        <v>12827.460934924507</v>
      </c>
      <c r="D44" s="30">
        <f>+E28</f>
        <v>1709.2837089999998</v>
      </c>
      <c r="E44" s="30">
        <f t="shared" si="8"/>
        <v>9761.699835999998</v>
      </c>
      <c r="F44" s="11">
        <f t="shared" si="6"/>
        <v>0.1172</v>
      </c>
      <c r="G44" s="30">
        <f t="shared" si="9"/>
        <v>1503.3784215731523</v>
      </c>
      <c r="H44" s="31">
        <f t="shared" si="10"/>
        <v>-142.72128502670284</v>
      </c>
      <c r="J44" s="4"/>
    </row>
    <row r="45" spans="1:10" ht="22.5" customHeight="1" x14ac:dyDescent="0.25">
      <c r="A45" s="28" t="s">
        <v>29</v>
      </c>
      <c r="B45" s="29">
        <v>2000</v>
      </c>
      <c r="C45" s="30">
        <f t="shared" ref="C45:C50" si="11">C44+B45</f>
        <v>14827.460934924507</v>
      </c>
      <c r="D45" s="30">
        <f t="shared" ref="D45:D50" si="12">+E29</f>
        <v>1709.2837089999998</v>
      </c>
      <c r="E45" s="30">
        <f t="shared" ref="E45:E50" si="13">E44+D45</f>
        <v>11470.983544999997</v>
      </c>
      <c r="F45" s="11">
        <f t="shared" si="6"/>
        <v>0.12809999999999999</v>
      </c>
      <c r="G45" s="30">
        <f t="shared" ref="G45:G50" si="14">F45*C45</f>
        <v>1899.3977457638293</v>
      </c>
      <c r="H45" s="31">
        <f t="shared" ref="H45:H50" si="15">G45-G44</f>
        <v>396.01932419067703</v>
      </c>
    </row>
    <row r="46" spans="1:10" ht="22.5" customHeight="1" x14ac:dyDescent="0.25">
      <c r="A46" s="28" t="s">
        <v>30</v>
      </c>
      <c r="B46" s="29">
        <v>2000</v>
      </c>
      <c r="C46" s="30">
        <f t="shared" si="11"/>
        <v>16827.460934924507</v>
      </c>
      <c r="D46" s="30">
        <f t="shared" si="12"/>
        <v>1709.2837089999998</v>
      </c>
      <c r="E46" s="30">
        <f t="shared" si="13"/>
        <v>13180.267253999997</v>
      </c>
      <c r="F46" s="11">
        <f t="shared" si="6"/>
        <v>0.13639999999999999</v>
      </c>
      <c r="G46" s="30">
        <f t="shared" si="14"/>
        <v>2295.2656715237026</v>
      </c>
      <c r="H46" s="31">
        <f t="shared" si="15"/>
        <v>395.86792575987329</v>
      </c>
    </row>
    <row r="47" spans="1:10" ht="22.5" customHeight="1" x14ac:dyDescent="0.25">
      <c r="A47" s="28" t="s">
        <v>31</v>
      </c>
      <c r="B47" s="29">
        <v>2000</v>
      </c>
      <c r="C47" s="30">
        <f t="shared" si="11"/>
        <v>18827.460934924507</v>
      </c>
      <c r="D47" s="30">
        <f t="shared" si="12"/>
        <v>1709.2837089999998</v>
      </c>
      <c r="E47" s="30">
        <f t="shared" si="13"/>
        <v>14889.550962999996</v>
      </c>
      <c r="F47" s="11">
        <f t="shared" si="6"/>
        <v>0.1429</v>
      </c>
      <c r="G47" s="30">
        <f t="shared" si="14"/>
        <v>2690.4441676007123</v>
      </c>
      <c r="H47" s="31">
        <f t="shared" si="15"/>
        <v>395.17849607700964</v>
      </c>
    </row>
    <row r="48" spans="1:10" ht="22.5" customHeight="1" x14ac:dyDescent="0.25">
      <c r="A48" s="28" t="s">
        <v>32</v>
      </c>
      <c r="B48" s="29">
        <v>2000</v>
      </c>
      <c r="C48" s="30">
        <f t="shared" si="11"/>
        <v>20827.460934924507</v>
      </c>
      <c r="D48" s="30">
        <f t="shared" si="12"/>
        <v>1709.2837089999998</v>
      </c>
      <c r="E48" s="30">
        <f t="shared" si="13"/>
        <v>16598.834671999997</v>
      </c>
      <c r="F48" s="11">
        <f t="shared" si="6"/>
        <v>0.1482</v>
      </c>
      <c r="G48" s="30">
        <f t="shared" si="14"/>
        <v>3086.6297105558119</v>
      </c>
      <c r="H48" s="31">
        <f t="shared" si="15"/>
        <v>396.18554295509966</v>
      </c>
    </row>
    <row r="49" spans="1:8" ht="22.5" customHeight="1" x14ac:dyDescent="0.25">
      <c r="A49" s="28" t="s">
        <v>33</v>
      </c>
      <c r="B49" s="29">
        <v>2000</v>
      </c>
      <c r="C49" s="30">
        <f t="shared" si="11"/>
        <v>22827.460934924507</v>
      </c>
      <c r="D49" s="30">
        <f t="shared" si="12"/>
        <v>1709.2837089999998</v>
      </c>
      <c r="E49" s="30">
        <f t="shared" si="13"/>
        <v>18308.118380999997</v>
      </c>
      <c r="F49" s="11">
        <f t="shared" si="6"/>
        <v>0.1525</v>
      </c>
      <c r="G49" s="30">
        <f t="shared" si="14"/>
        <v>3481.1877925759873</v>
      </c>
      <c r="H49" s="31">
        <f t="shared" si="15"/>
        <v>394.55808202017533</v>
      </c>
    </row>
    <row r="50" spans="1:8" ht="22.5" customHeight="1" thickBot="1" x14ac:dyDescent="0.3">
      <c r="A50" s="32" t="s">
        <v>34</v>
      </c>
      <c r="B50" s="33">
        <v>3000</v>
      </c>
      <c r="C50" s="34">
        <f t="shared" si="11"/>
        <v>25827.460934924507</v>
      </c>
      <c r="D50" s="34">
        <f t="shared" si="12"/>
        <v>1709.2837089999998</v>
      </c>
      <c r="E50" s="34">
        <f t="shared" si="13"/>
        <v>20017.402089999996</v>
      </c>
      <c r="F50" s="11">
        <f t="shared" si="6"/>
        <v>0.1293</v>
      </c>
      <c r="G50" s="34">
        <f t="shared" si="14"/>
        <v>3339.4906988857388</v>
      </c>
      <c r="H50" s="35">
        <f t="shared" si="15"/>
        <v>-141.69709369024849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0614-7416-4210-86AE-185017EC8514}">
  <dimension ref="A2:E51"/>
  <sheetViews>
    <sheetView topLeftCell="A25" workbookViewId="0">
      <selection activeCell="B47" sqref="B47"/>
    </sheetView>
  </sheetViews>
  <sheetFormatPr baseColWidth="10" defaultRowHeight="12.75" x14ac:dyDescent="0.2"/>
  <cols>
    <col min="1" max="1" width="21.7109375" style="46" customWidth="1"/>
    <col min="2" max="2" width="47.140625" style="46" customWidth="1"/>
    <col min="3" max="3" width="16.28515625" style="46" customWidth="1"/>
    <col min="4" max="16384" width="11.42578125" style="46"/>
  </cols>
  <sheetData>
    <row r="2" spans="1:5" x14ac:dyDescent="0.2">
      <c r="A2" s="46" t="s">
        <v>35</v>
      </c>
    </row>
    <row r="4" spans="1:5" x14ac:dyDescent="0.2">
      <c r="A4" s="46" t="s">
        <v>36</v>
      </c>
      <c r="D4" s="46" t="s">
        <v>39</v>
      </c>
      <c r="E4" s="46">
        <f>0.3205/0.6</f>
        <v>0.53416666666666668</v>
      </c>
    </row>
    <row r="5" spans="1:5" x14ac:dyDescent="0.2">
      <c r="D5" s="46" t="s">
        <v>40</v>
      </c>
      <c r="E5" s="46">
        <f>(1.6*B10/B6)-1</f>
        <v>0.49276767676767697</v>
      </c>
    </row>
    <row r="6" spans="1:5" x14ac:dyDescent="0.2">
      <c r="A6" s="46" t="s">
        <v>37</v>
      </c>
      <c r="B6" s="46">
        <v>1650</v>
      </c>
      <c r="D6" s="46" t="s">
        <v>41</v>
      </c>
      <c r="E6" s="46">
        <f>E5*E4</f>
        <v>0.26322006734006748</v>
      </c>
    </row>
    <row r="8" spans="1:5" x14ac:dyDescent="0.2">
      <c r="A8" s="46" t="s">
        <v>38</v>
      </c>
    </row>
    <row r="9" spans="1:5" ht="15.75" thickBot="1" x14ac:dyDescent="0.25">
      <c r="C9" s="49">
        <f>C8*C7</f>
        <v>0</v>
      </c>
    </row>
    <row r="10" spans="1:5" x14ac:dyDescent="0.2">
      <c r="A10" s="46" t="s">
        <v>0</v>
      </c>
      <c r="B10" s="46">
        <f>10.15*35*52/12</f>
        <v>1539.4166666666667</v>
      </c>
    </row>
    <row r="12" spans="1:5" ht="13.5" thickBot="1" x14ac:dyDescent="0.25"/>
    <row r="13" spans="1:5" ht="13.5" thickBot="1" x14ac:dyDescent="0.25">
      <c r="A13" s="40" t="s">
        <v>42</v>
      </c>
      <c r="B13" s="41"/>
      <c r="C13" s="42">
        <v>1650</v>
      </c>
    </row>
    <row r="14" spans="1:5" ht="13.5" thickBot="1" x14ac:dyDescent="0.25">
      <c r="A14" s="43" t="s">
        <v>43</v>
      </c>
      <c r="B14" s="44"/>
      <c r="C14" s="45">
        <v>150</v>
      </c>
    </row>
    <row r="15" spans="1:5" ht="13.5" thickBot="1" x14ac:dyDescent="0.25">
      <c r="A15" s="43" t="s">
        <v>37</v>
      </c>
      <c r="B15" s="44"/>
      <c r="C15" s="45">
        <v>1018.2</v>
      </c>
    </row>
    <row r="16" spans="1:5" ht="13.5" thickBot="1" x14ac:dyDescent="0.25"/>
    <row r="17" spans="1:5" ht="13.5" thickBot="1" x14ac:dyDescent="0.25">
      <c r="A17" s="40" t="s">
        <v>44</v>
      </c>
      <c r="B17" s="41" t="s">
        <v>56</v>
      </c>
      <c r="C17" s="42">
        <v>151.66669999999999</v>
      </c>
    </row>
    <row r="18" spans="1:5" ht="13.5" thickBot="1" x14ac:dyDescent="0.25">
      <c r="A18" s="43" t="s">
        <v>45</v>
      </c>
      <c r="B18" s="44" t="s">
        <v>61</v>
      </c>
      <c r="C18" s="50">
        <v>999.65</v>
      </c>
    </row>
    <row r="20" spans="1:5" ht="13.5" thickBot="1" x14ac:dyDescent="0.25"/>
    <row r="21" spans="1:5" ht="13.5" thickBot="1" x14ac:dyDescent="0.25">
      <c r="A21" s="40" t="s">
        <v>46</v>
      </c>
      <c r="B21" s="41" t="s">
        <v>59</v>
      </c>
      <c r="C21" s="51">
        <f>C18*1.6</f>
        <v>1599.44</v>
      </c>
    </row>
    <row r="22" spans="1:5" ht="25.5" customHeight="1" thickBot="1" x14ac:dyDescent="0.25">
      <c r="A22" s="58" t="s">
        <v>47</v>
      </c>
      <c r="B22" s="59"/>
      <c r="C22" s="60"/>
    </row>
    <row r="23" spans="1:5" ht="13.5" thickBot="1" x14ac:dyDescent="0.25"/>
    <row r="24" spans="1:5" ht="30" customHeight="1" thickBot="1" x14ac:dyDescent="0.25">
      <c r="A24" s="40" t="s">
        <v>48</v>
      </c>
      <c r="B24" s="41" t="s">
        <v>49</v>
      </c>
      <c r="C24" s="47">
        <f>0.3205/0.6</f>
        <v>0.53416666666666668</v>
      </c>
    </row>
    <row r="25" spans="1:5" ht="15.75" thickBot="1" x14ac:dyDescent="0.25">
      <c r="A25" s="43" t="s">
        <v>50</v>
      </c>
      <c r="B25" s="44" t="s">
        <v>60</v>
      </c>
      <c r="C25" s="47">
        <f>(1.6*C18/C15)-1</f>
        <v>0.57085052052641916</v>
      </c>
    </row>
    <row r="26" spans="1:5" ht="15.75" thickBot="1" x14ac:dyDescent="0.25">
      <c r="A26" s="43" t="s">
        <v>51</v>
      </c>
      <c r="B26" s="48" t="s">
        <v>55</v>
      </c>
      <c r="C26" s="49">
        <f>C25*C24</f>
        <v>0.30492931971452891</v>
      </c>
    </row>
    <row r="27" spans="1:5" ht="13.5" thickBot="1" x14ac:dyDescent="0.25">
      <c r="A27" s="43" t="s">
        <v>52</v>
      </c>
      <c r="B27" s="58" t="s">
        <v>53</v>
      </c>
      <c r="C27" s="60"/>
    </row>
    <row r="28" spans="1:5" ht="25.5" customHeight="1" thickBot="1" x14ac:dyDescent="0.25">
      <c r="A28" s="43"/>
      <c r="B28" s="58" t="s">
        <v>54</v>
      </c>
      <c r="C28" s="60"/>
    </row>
    <row r="29" spans="1:5" x14ac:dyDescent="0.2">
      <c r="E29" s="46">
        <f>10.15*151.66666</f>
        <v>1539.4165990000001</v>
      </c>
    </row>
    <row r="30" spans="1:5" x14ac:dyDescent="0.2">
      <c r="A30" s="46" t="s">
        <v>57</v>
      </c>
      <c r="C30" s="46">
        <f>ROUND(C26,4)</f>
        <v>0.3049</v>
      </c>
    </row>
    <row r="31" spans="1:5" x14ac:dyDescent="0.2">
      <c r="A31" s="46" t="s">
        <v>58</v>
      </c>
      <c r="C31" s="46">
        <f>C30*C15</f>
        <v>310.44918000000001</v>
      </c>
    </row>
    <row r="32" spans="1:5" x14ac:dyDescent="0.2">
      <c r="A32" s="46" t="s">
        <v>67</v>
      </c>
      <c r="C32" s="46">
        <f>1.6*B34</f>
        <v>12315.333333333336</v>
      </c>
    </row>
    <row r="34" spans="1:5" x14ac:dyDescent="0.2">
      <c r="A34" s="46" t="s">
        <v>62</v>
      </c>
      <c r="B34" s="52">
        <f>10.15*35*52/12*5</f>
        <v>7697.0833333333339</v>
      </c>
      <c r="E34" s="53">
        <f>B34*1.6</f>
        <v>12315.333333333336</v>
      </c>
    </row>
    <row r="36" spans="1:5" x14ac:dyDescent="0.2">
      <c r="A36" s="46" t="s">
        <v>63</v>
      </c>
      <c r="B36" s="46">
        <v>11000</v>
      </c>
    </row>
    <row r="38" spans="1:5" x14ac:dyDescent="0.2">
      <c r="A38" s="46" t="s">
        <v>64</v>
      </c>
      <c r="B38" s="46">
        <v>0.32450000000000001</v>
      </c>
    </row>
    <row r="40" spans="1:5" x14ac:dyDescent="0.2">
      <c r="A40" s="46" t="s">
        <v>65</v>
      </c>
      <c r="B40" s="46">
        <f>ROUND((B38/0.6)*((1.6*B34/B36)-1),4)</f>
        <v>6.4699999999999994E-2</v>
      </c>
    </row>
    <row r="41" spans="1:5" x14ac:dyDescent="0.2">
      <c r="A41" s="46" t="s">
        <v>66</v>
      </c>
      <c r="B41" s="46">
        <f>B36*B40</f>
        <v>711.69999999999993</v>
      </c>
    </row>
    <row r="44" spans="1:5" x14ac:dyDescent="0.2">
      <c r="A44" s="46" t="s">
        <v>62</v>
      </c>
      <c r="B44" s="46">
        <v>9236.5</v>
      </c>
      <c r="E44" s="53">
        <f>B46*1.6</f>
        <v>22720</v>
      </c>
    </row>
    <row r="46" spans="1:5" x14ac:dyDescent="0.2">
      <c r="A46" s="46" t="s">
        <v>63</v>
      </c>
      <c r="B46" s="52">
        <v>14200</v>
      </c>
    </row>
    <row r="48" spans="1:5" x14ac:dyDescent="0.2">
      <c r="A48" s="46" t="s">
        <v>64</v>
      </c>
      <c r="B48" s="46">
        <v>0.32450000000000001</v>
      </c>
    </row>
    <row r="50" spans="1:4" x14ac:dyDescent="0.2">
      <c r="A50" s="46" t="s">
        <v>65</v>
      </c>
      <c r="B50" s="46">
        <f>ROUND((B48/0.6)*((1.6*B44/B46)-1),4)</f>
        <v>2.1999999999999999E-2</v>
      </c>
      <c r="D50" s="46">
        <f>(1.6*4347.61/5408.84)-1</f>
        <v>0.28607538769865615</v>
      </c>
    </row>
    <row r="51" spans="1:4" x14ac:dyDescent="0.2">
      <c r="A51" s="46" t="s">
        <v>66</v>
      </c>
      <c r="B51" s="53">
        <f>B46*B50</f>
        <v>312.39999999999998</v>
      </c>
      <c r="D51" s="46">
        <f>D50*0.54083333</f>
        <v>0.15471910456010524</v>
      </c>
    </row>
  </sheetData>
  <mergeCells count="3">
    <mergeCell ref="A22:C22"/>
    <mergeCell ref="B27:C27"/>
    <mergeCell ref="B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12</vt:lpstr>
      <vt:lpstr>Exercice 13 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2019-10-06T10:16:25Z</dcterms:created>
  <dcterms:modified xsi:type="dcterms:W3CDTF">2023-01-02T10:33:22Z</dcterms:modified>
</cp:coreProperties>
</file>