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YT\PAIE\Bulletins simplifiés 2018 et 2019\"/>
    </mc:Choice>
  </mc:AlternateContent>
  <xr:revisionPtr revIDLastSave="0" documentId="8_{EB992E8A-64DD-423C-9E06-97FD1065B50B}" xr6:coauthVersionLast="33" xr6:coauthVersionMax="33" xr10:uidLastSave="{00000000-0000-0000-0000-000000000000}"/>
  <bookViews>
    <workbookView xWindow="0" yWindow="0" windowWidth="24000" windowHeight="9510" firstSheet="3" activeTab="3" xr2:uid="{2CDD76BD-2964-405C-B9B8-D38D49F646F8}"/>
  </bookViews>
  <sheets>
    <sheet name="Bulletin non-cadre" sheetId="7" r:id="rId1"/>
    <sheet name=" bulletin simplif non-cadre" sheetId="8" state="hidden" r:id="rId2"/>
    <sheet name="bulletin cadre simplifié" sheetId="3" state="hidden" r:id="rId3"/>
    <sheet name="Bulletin non-cadre avant oct 18" sheetId="11" r:id="rId4"/>
    <sheet name=" bulletin cadre avant oct 18" sheetId="12" r:id="rId5"/>
    <sheet name="Bulletin non-cadre en 2019" sheetId="13" r:id="rId6"/>
    <sheet name=" enonce NC" sheetId="6" state="hidden" r:id="rId7"/>
  </sheets>
  <externalReferences>
    <externalReference r:id="rId8"/>
    <externalReference r:id="rId9"/>
  </externalReferences>
  <definedNames>
    <definedName name="_Toc409093540" localSheetId="4">' bulletin cadre avant oct 18'!#REF!</definedName>
    <definedName name="_Toc409093540" localSheetId="1">' bulletin simplif non-cadre'!$A$1</definedName>
    <definedName name="_Toc409093540" localSheetId="6">' enonce NC'!$A$1</definedName>
    <definedName name="_Toc409093540" localSheetId="0">'Bulletin non-cadre'!#REF!</definedName>
    <definedName name="_Toc409093540" localSheetId="3">'Bulletin non-cadre avant oct 18'!#REF!</definedName>
    <definedName name="_Toc409093540" localSheetId="5">'Bulletin non-cadre en 2019'!#REF!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3" l="1"/>
  <c r="E24" i="13"/>
  <c r="E27" i="13"/>
  <c r="E25" i="13"/>
  <c r="E29" i="13"/>
  <c r="E22" i="13"/>
  <c r="E30" i="13" s="1"/>
  <c r="D20" i="13"/>
  <c r="D6" i="13"/>
  <c r="D22" i="13" s="1"/>
  <c r="E29" i="12"/>
  <c r="E27" i="12"/>
  <c r="E31" i="12" s="1"/>
  <c r="B25" i="12"/>
  <c r="D25" i="12" s="1"/>
  <c r="B24" i="12"/>
  <c r="D24" i="12" s="1"/>
  <c r="D20" i="12"/>
  <c r="D15" i="12"/>
  <c r="D13" i="12"/>
  <c r="D11" i="12"/>
  <c r="E26" i="11"/>
  <c r="E25" i="11"/>
  <c r="E23" i="11"/>
  <c r="E27" i="11" s="1"/>
  <c r="D21" i="11"/>
  <c r="D17" i="11"/>
  <c r="D7" i="11"/>
  <c r="D27" i="12" l="1"/>
  <c r="E28" i="12" s="1"/>
  <c r="D23" i="11"/>
  <c r="E24" i="11" s="1"/>
  <c r="D18" i="7"/>
  <c r="D22" i="7"/>
  <c r="D8" i="7" l="1"/>
  <c r="D24" i="7" s="1"/>
  <c r="D26" i="7" s="1"/>
  <c r="I22" i="8"/>
  <c r="E28" i="8" l="1"/>
  <c r="I16" i="8"/>
  <c r="C16" i="8"/>
  <c r="I8" i="8"/>
  <c r="C8" i="8"/>
  <c r="I25" i="3"/>
  <c r="E24" i="3"/>
  <c r="I17" i="3"/>
  <c r="C17" i="3"/>
  <c r="I15" i="3"/>
  <c r="E15" i="3" s="1"/>
  <c r="C15" i="3"/>
  <c r="D15" i="3" s="1"/>
  <c r="I14" i="3"/>
  <c r="C14" i="3"/>
  <c r="I13" i="3"/>
  <c r="E13" i="3" s="1"/>
  <c r="C13" i="3"/>
  <c r="D13" i="3" s="1"/>
  <c r="I11" i="3"/>
  <c r="E10" i="3"/>
  <c r="D10" i="3"/>
  <c r="I9" i="3"/>
  <c r="C9" i="3"/>
  <c r="E8" i="3"/>
  <c r="I7" i="3"/>
  <c r="B3" i="3"/>
  <c r="B9" i="3" l="1"/>
  <c r="E9" i="3" s="1"/>
  <c r="B27" i="3" s="1"/>
  <c r="B25" i="3"/>
  <c r="E25" i="3" s="1"/>
  <c r="B14" i="3"/>
  <c r="B17" i="3" s="1"/>
  <c r="E17" i="3" s="1"/>
  <c r="B23" i="3"/>
  <c r="D23" i="3" s="1"/>
  <c r="B22" i="3"/>
  <c r="E22" i="3" s="1"/>
  <c r="B7" i="3"/>
  <c r="B20" i="3" s="1"/>
  <c r="B3" i="8"/>
  <c r="B11" i="3"/>
  <c r="E11" i="3" s="1"/>
  <c r="E14" i="3" l="1"/>
  <c r="E23" i="3"/>
  <c r="D9" i="3"/>
  <c r="D17" i="3"/>
  <c r="D14" i="3"/>
  <c r="D22" i="3"/>
  <c r="D7" i="3"/>
  <c r="E7" i="3"/>
  <c r="B21" i="8"/>
  <c r="B22" i="8"/>
  <c r="E22" i="8" s="1"/>
  <c r="B8" i="8"/>
  <c r="E8" i="8" s="1"/>
  <c r="B11" i="8"/>
  <c r="E11" i="8" s="1"/>
  <c r="B7" i="8"/>
  <c r="D9" i="8"/>
  <c r="E36" i="8"/>
  <c r="E20" i="3"/>
  <c r="D27" i="3"/>
  <c r="B28" i="3"/>
  <c r="D28" i="3" s="1"/>
  <c r="E30" i="3" l="1"/>
  <c r="G30" i="3" s="1"/>
  <c r="H30" i="3" s="1"/>
  <c r="D30" i="3"/>
  <c r="E9" i="8"/>
  <c r="E21" i="8"/>
  <c r="D21" i="8"/>
  <c r="B20" i="8"/>
  <c r="E20" i="8" s="1"/>
  <c r="B14" i="8"/>
  <c r="E7" i="8"/>
  <c r="D7" i="8"/>
  <c r="D8" i="8"/>
  <c r="B25" i="8" l="1"/>
  <c r="D25" i="8" s="1"/>
  <c r="D34" i="3"/>
  <c r="D32" i="3"/>
  <c r="B15" i="8"/>
  <c r="E14" i="8"/>
  <c r="D14" i="8"/>
  <c r="B26" i="8" l="1"/>
  <c r="D26" i="8" s="1"/>
  <c r="D15" i="8"/>
  <c r="B16" i="8"/>
  <c r="E15" i="8"/>
  <c r="D41" i="8" l="1"/>
  <c r="E16" i="8"/>
  <c r="E31" i="8" s="1"/>
  <c r="D36" i="8" s="1"/>
  <c r="D16" i="8"/>
  <c r="D31" i="8" s="1"/>
  <c r="D34" i="8" s="1"/>
  <c r="E24" i="7" l="1"/>
  <c r="D28" i="7" s="1"/>
  <c r="B34" i="3" l="1"/>
</calcChain>
</file>

<file path=xl/sharedStrings.xml><?xml version="1.0" encoding="utf-8"?>
<sst xmlns="http://schemas.openxmlformats.org/spreadsheetml/2006/main" count="228" uniqueCount="94">
  <si>
    <t>Bulletin d’un salarié  cadre</t>
  </si>
  <si>
    <t>Salaire brut</t>
  </si>
  <si>
    <t>Bases</t>
  </si>
  <si>
    <t>Salarial</t>
  </si>
  <si>
    <t>Retenues sal</t>
  </si>
  <si>
    <t>Patronal</t>
  </si>
  <si>
    <t>Cot patron.</t>
  </si>
  <si>
    <t>Chomage</t>
  </si>
  <si>
    <t>Retraite</t>
  </si>
  <si>
    <t>C.S.G. non déductible</t>
  </si>
  <si>
    <t>C.S.G. déductible</t>
  </si>
  <si>
    <t>CRDS non déductible</t>
  </si>
  <si>
    <t>Contribution au dialogue social</t>
  </si>
  <si>
    <t>Pénibilité cotisation universelle</t>
  </si>
  <si>
    <t>PÔLE EMPLOI</t>
  </si>
  <si>
    <t>RETRAITE COMPLEMENTAIRE</t>
  </si>
  <si>
    <t>Mutuelle</t>
  </si>
  <si>
    <t>Taxe d'apprentissage</t>
  </si>
  <si>
    <t>Total de cotisations</t>
  </si>
  <si>
    <t>SANTE</t>
  </si>
  <si>
    <t>Sécurité sociale - Maladie - Maternité - Invalidité décés</t>
  </si>
  <si>
    <t>Complémentaire incapacité invalidité décés</t>
  </si>
  <si>
    <t>Complémentaire santé</t>
  </si>
  <si>
    <t>Accident du travail - Maladies professionnelles</t>
  </si>
  <si>
    <t>Sécurité sociale plafonnée</t>
  </si>
  <si>
    <t>Sécurité sociale déplafonnée</t>
  </si>
  <si>
    <t>Complémentaire Tranche A</t>
  </si>
  <si>
    <t>Complémentaire GMP</t>
  </si>
  <si>
    <t>Complémentaire Tranche B</t>
  </si>
  <si>
    <t>Complémentaire Tranche C</t>
  </si>
  <si>
    <t>Supplémentaire</t>
  </si>
  <si>
    <t xml:space="preserve">Famille sécurité sociale </t>
  </si>
  <si>
    <t>Famille sécurité sociale</t>
  </si>
  <si>
    <t>Assurance chomage</t>
  </si>
  <si>
    <t>APEC</t>
  </si>
  <si>
    <t>Autres contributions  dues par l'employeur</t>
  </si>
  <si>
    <t>Autres contributions déplafonnées dues par l'employeur</t>
  </si>
  <si>
    <t>Cotisations statutaires ou prévues par la convention collective</t>
  </si>
  <si>
    <t>C.S.G. non imposable à l'impôt sur le revenu</t>
  </si>
  <si>
    <t>C.S.G/CRDS imposable à l'impôt sur le revenu</t>
  </si>
  <si>
    <t>Allègement des cotisations</t>
  </si>
  <si>
    <t>Total de cotisations et contributions</t>
  </si>
  <si>
    <t>Net payé en euros</t>
  </si>
  <si>
    <t>Total versé
par l'employeur</t>
  </si>
  <si>
    <t>Allègement
de cotisations</t>
  </si>
  <si>
    <t>Bulletin d’un salarié non cadre</t>
  </si>
  <si>
    <t>Maladie</t>
  </si>
  <si>
    <t>Vieillesse</t>
  </si>
  <si>
    <t xml:space="preserve">Versement transport </t>
  </si>
  <si>
    <t>Allocations familiales</t>
  </si>
  <si>
    <t>Allocations logement FNAL</t>
  </si>
  <si>
    <t>Contribution de solidarité autonomie</t>
  </si>
  <si>
    <t>Accident du travail</t>
  </si>
  <si>
    <t>Allègement FILLON =</t>
  </si>
  <si>
    <t>Chômage 1</t>
  </si>
  <si>
    <t>AGS</t>
  </si>
  <si>
    <t>NON CADRES</t>
  </si>
  <si>
    <t>AGFF TA</t>
  </si>
  <si>
    <t>Prévoyance</t>
  </si>
  <si>
    <t>C.S.G. non déductible sur prevoyance et mutuelle</t>
  </si>
  <si>
    <t>C.S.G. déductible sur prevoyance et mutuelle</t>
  </si>
  <si>
    <t>CRDS non déductible sur prevoyance et mutuelle</t>
  </si>
  <si>
    <t>DIVERS</t>
  </si>
  <si>
    <t>Formation professionnelle</t>
  </si>
  <si>
    <t>Net à payer :</t>
  </si>
  <si>
    <t>Net imposable</t>
  </si>
  <si>
    <t>Taux salarial</t>
  </si>
  <si>
    <t>Part salarié</t>
  </si>
  <si>
    <t>Part employeur</t>
  </si>
  <si>
    <t>Complémentaire Tranche 1</t>
  </si>
  <si>
    <t>Complémentaire Tranche 2</t>
  </si>
  <si>
    <t>Autres contributions dues par l'employeur</t>
  </si>
  <si>
    <t>Bulletin simplifié d’un salarié  cadre</t>
  </si>
  <si>
    <t>Bulletin simplifié d’un salarié non cadre</t>
  </si>
  <si>
    <t>dont évolution de la rémunération liée à la suppression des cotisations chômage et maladie</t>
  </si>
  <si>
    <r>
      <rPr>
        <b/>
        <strike/>
        <sz val="9"/>
        <color rgb="FF000000"/>
        <rFont val="Times New Roman"/>
        <family val="1"/>
      </rPr>
      <t xml:space="preserve">Famille sécurité sociale  </t>
    </r>
    <r>
      <rPr>
        <b/>
        <sz val="9"/>
        <color rgb="FFFF0000"/>
        <rFont val="Times New Roman"/>
        <family val="1"/>
      </rPr>
      <t>Famille</t>
    </r>
  </si>
  <si>
    <r>
      <t xml:space="preserve">C.S.G. imposable à l'impôt sur le revenu
</t>
    </r>
    <r>
      <rPr>
        <b/>
        <sz val="9"/>
        <color rgb="FFFF0000"/>
        <rFont val="Times New Roman"/>
        <family val="1"/>
      </rPr>
      <t>C.S.G/CRDS non-déductible de l'impôt sur le revenu</t>
    </r>
  </si>
  <si>
    <r>
      <rPr>
        <b/>
        <strike/>
        <sz val="9"/>
        <color rgb="FF000000"/>
        <rFont val="Times New Roman"/>
        <family val="1"/>
      </rPr>
      <t xml:space="preserve">C.S.G/CRDS non-imposable à l'impôt sur le revenu
</t>
    </r>
    <r>
      <rPr>
        <b/>
        <sz val="9"/>
        <color rgb="FFFF0000"/>
        <rFont val="Times New Roman"/>
        <family val="1"/>
      </rPr>
      <t>C.S.G/CRDS déductible de l'impôt sur le revenu</t>
    </r>
  </si>
  <si>
    <r>
      <t xml:space="preserve">Allègement des cotisations </t>
    </r>
    <r>
      <rPr>
        <b/>
        <sz val="9"/>
        <color rgb="FFFF0000"/>
        <rFont val="Times New Roman"/>
        <family val="1"/>
      </rPr>
      <t>Exonération de cotisation employeur</t>
    </r>
  </si>
  <si>
    <r>
      <t xml:space="preserve">Allègement
de cotisations
</t>
    </r>
    <r>
      <rPr>
        <b/>
        <sz val="10"/>
        <color rgb="FFFF0000"/>
        <rFont val="Times New Roman"/>
        <family val="1"/>
      </rPr>
      <t>Allègement de cotisations employeur</t>
    </r>
  </si>
  <si>
    <t xml:space="preserve">Net payé en euros                                  </t>
  </si>
  <si>
    <t xml:space="preserve">Famille </t>
  </si>
  <si>
    <t>C.S.G/CRDS non-déductible de l'impôt sur le revenu</t>
  </si>
  <si>
    <t>C.S.G/CRDS déductible de l'impôt sur le revenu</t>
  </si>
  <si>
    <r>
      <t xml:space="preserve"> </t>
    </r>
    <r>
      <rPr>
        <b/>
        <sz val="9"/>
        <color rgb="FFFF0000"/>
        <rFont val="Times New Roman"/>
        <family val="1"/>
      </rPr>
      <t>Exonération de cotisation employeur</t>
    </r>
  </si>
  <si>
    <t>NET IMPOSABLE</t>
  </si>
  <si>
    <t>NET A PAYER AVANT IMPOT SUR LE REVENU</t>
  </si>
  <si>
    <t>IMPOT SUR LE REVENU</t>
  </si>
  <si>
    <t>Taux 
personnalisé</t>
  </si>
  <si>
    <t>VALEUR</t>
  </si>
  <si>
    <r>
      <rPr>
        <b/>
        <strike/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Famille</t>
    </r>
  </si>
  <si>
    <t>Impöt sur le revenu prélevé à la source</t>
  </si>
  <si>
    <t>Exonération de cotisation employeur</t>
  </si>
  <si>
    <t>Allègement de cotisations employeur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</si>
</sst>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%"/>
    <numFmt numFmtId="165" formatCode="0.000000%"/>
    <numFmt numFmtId="169" formatCode="#,##0.00\ &quot;€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b/>
      <strike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trike/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trike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 applyAlignment="1">
      <alignment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0" fontId="5" fillId="0" borderId="3" xfId="0" applyNumberFormat="1" applyFont="1" applyFill="1" applyBorder="1" applyAlignment="1">
      <alignment horizontal="center" vertical="center"/>
    </xf>
    <xf numFmtId="8" fontId="6" fillId="0" borderId="3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center" vertical="center"/>
    </xf>
    <xf numFmtId="10" fontId="6" fillId="2" borderId="3" xfId="0" applyNumberFormat="1" applyFont="1" applyFill="1" applyBorder="1" applyAlignment="1">
      <alignment horizontal="center" vertical="center"/>
    </xf>
    <xf numFmtId="8" fontId="3" fillId="0" borderId="0" xfId="0" applyNumberFormat="1" applyFont="1" applyAlignment="1">
      <alignment vertical="center"/>
    </xf>
    <xf numFmtId="0" fontId="4" fillId="0" borderId="0" xfId="0" applyFont="1" applyAlignment="1">
      <alignment horizontal="justify" vertical="center"/>
    </xf>
    <xf numFmtId="8" fontId="4" fillId="0" borderId="0" xfId="0" applyNumberFormat="1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8" fontId="5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/>
    </xf>
    <xf numFmtId="8" fontId="7" fillId="0" borderId="9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10" fontId="6" fillId="0" borderId="3" xfId="2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8" fontId="5" fillId="0" borderId="3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8" fontId="4" fillId="0" borderId="3" xfId="0" applyNumberFormat="1" applyFont="1" applyBorder="1" applyAlignment="1">
      <alignment horizontal="center" vertical="center" wrapText="1"/>
    </xf>
    <xf numFmtId="8" fontId="4" fillId="0" borderId="3" xfId="0" applyNumberFormat="1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8" fontId="5" fillId="0" borderId="17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8" fontId="7" fillId="2" borderId="9" xfId="0" applyNumberFormat="1" applyFont="1" applyFill="1" applyBorder="1" applyAlignment="1">
      <alignment horizontal="right" vertical="center"/>
    </xf>
    <xf numFmtId="10" fontId="6" fillId="2" borderId="3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8" fontId="11" fillId="2" borderId="9" xfId="0" applyNumberFormat="1" applyFont="1" applyFill="1" applyBorder="1" applyAlignment="1">
      <alignment horizontal="right" vertical="center"/>
    </xf>
    <xf numFmtId="164" fontId="6" fillId="2" borderId="3" xfId="3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8" fontId="7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10" fontId="7" fillId="0" borderId="3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44" fontId="6" fillId="2" borderId="9" xfId="1" applyFont="1" applyFill="1" applyBorder="1" applyAlignment="1">
      <alignment horizontal="right" vertical="center"/>
    </xf>
    <xf numFmtId="10" fontId="6" fillId="2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8" fontId="5" fillId="0" borderId="9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5" fillId="0" borderId="14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44" fontId="4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8" fontId="4" fillId="0" borderId="12" xfId="0" applyNumberFormat="1" applyFont="1" applyBorder="1" applyAlignment="1">
      <alignment horizontal="justify" vertical="center"/>
    </xf>
    <xf numFmtId="8" fontId="4" fillId="0" borderId="15" xfId="0" applyNumberFormat="1" applyFont="1" applyBorder="1" applyAlignment="1">
      <alignment horizontal="justify" vertical="center"/>
    </xf>
    <xf numFmtId="0" fontId="5" fillId="2" borderId="12" xfId="0" applyFont="1" applyFill="1" applyBorder="1" applyAlignment="1">
      <alignment horizontal="right" vertical="center"/>
    </xf>
    <xf numFmtId="8" fontId="4" fillId="0" borderId="20" xfId="1" applyNumberFormat="1" applyFont="1" applyBorder="1" applyAlignment="1">
      <alignment vertical="center"/>
    </xf>
    <xf numFmtId="7" fontId="7" fillId="2" borderId="9" xfId="0" applyNumberFormat="1" applyFont="1" applyFill="1" applyBorder="1" applyAlignment="1">
      <alignment horizontal="right" vertical="center"/>
    </xf>
    <xf numFmtId="8" fontId="5" fillId="0" borderId="2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4" xfId="0" applyFont="1" applyFill="1" applyBorder="1" applyAlignment="1">
      <alignment horizontal="left" vertical="center"/>
    </xf>
    <xf numFmtId="8" fontId="22" fillId="0" borderId="5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8" fontId="21" fillId="0" borderId="3" xfId="0" applyNumberFormat="1" applyFont="1" applyFill="1" applyBorder="1" applyAlignment="1">
      <alignment horizontal="right" vertical="center"/>
    </xf>
    <xf numFmtId="10" fontId="21" fillId="0" borderId="3" xfId="0" applyNumberFormat="1" applyFont="1" applyFill="1" applyBorder="1" applyAlignment="1">
      <alignment horizontal="center" vertical="center"/>
    </xf>
    <xf numFmtId="8" fontId="23" fillId="3" borderId="9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center"/>
    </xf>
    <xf numFmtId="44" fontId="21" fillId="0" borderId="3" xfId="0" applyNumberFormat="1" applyFont="1" applyFill="1" applyBorder="1" applyAlignment="1">
      <alignment horizontal="right" vertical="center"/>
    </xf>
    <xf numFmtId="8" fontId="23" fillId="0" borderId="9" xfId="0" applyNumberFormat="1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/>
    </xf>
    <xf numFmtId="10" fontId="21" fillId="0" borderId="3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8" fontId="19" fillId="0" borderId="0" xfId="0" applyNumberFormat="1" applyFont="1" applyFill="1" applyAlignment="1">
      <alignment vertical="center"/>
    </xf>
    <xf numFmtId="8" fontId="24" fillId="0" borderId="0" xfId="0" applyNumberFormat="1" applyFont="1" applyFill="1" applyAlignment="1">
      <alignment vertical="center"/>
    </xf>
    <xf numFmtId="10" fontId="24" fillId="0" borderId="3" xfId="2" applyNumberFormat="1" applyFont="1" applyFill="1" applyBorder="1" applyAlignment="1">
      <alignment horizontal="center" vertical="center"/>
    </xf>
    <xf numFmtId="8" fontId="24" fillId="0" borderId="3" xfId="0" applyNumberFormat="1" applyFont="1" applyFill="1" applyBorder="1" applyAlignment="1">
      <alignment horizontal="right" vertical="center"/>
    </xf>
    <xf numFmtId="10" fontId="24" fillId="0" borderId="3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10" fontId="22" fillId="0" borderId="3" xfId="0" applyNumberFormat="1" applyFont="1" applyFill="1" applyBorder="1" applyAlignment="1">
      <alignment horizontal="center" vertical="center"/>
    </xf>
    <xf numFmtId="7" fontId="23" fillId="0" borderId="9" xfId="0" applyNumberFormat="1" applyFont="1" applyFill="1" applyBorder="1" applyAlignment="1">
      <alignment horizontal="right" vertical="center"/>
    </xf>
    <xf numFmtId="164" fontId="21" fillId="0" borderId="3" xfId="3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right" vertical="center"/>
    </xf>
    <xf numFmtId="8" fontId="22" fillId="0" borderId="3" xfId="0" applyNumberFormat="1" applyFont="1" applyFill="1" applyBorder="1" applyAlignment="1">
      <alignment horizontal="right" vertical="center"/>
    </xf>
    <xf numFmtId="8" fontId="19" fillId="0" borderId="0" xfId="0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8" fontId="26" fillId="0" borderId="3" xfId="0" applyNumberFormat="1" applyFont="1" applyBorder="1" applyAlignment="1">
      <alignment horizontal="center" vertical="center" wrapText="1"/>
    </xf>
    <xf numFmtId="8" fontId="26" fillId="0" borderId="3" xfId="0" applyNumberFormat="1" applyFont="1" applyBorder="1" applyAlignment="1">
      <alignment horizontal="center" vertical="center"/>
    </xf>
    <xf numFmtId="8" fontId="22" fillId="0" borderId="0" xfId="0" applyNumberFormat="1" applyFont="1" applyFill="1" applyBorder="1" applyAlignment="1">
      <alignment horizontal="right" vertical="center"/>
    </xf>
    <xf numFmtId="8" fontId="26" fillId="0" borderId="0" xfId="1" applyNumberFormat="1" applyFont="1" applyFill="1" applyBorder="1" applyAlignment="1">
      <alignment vertical="center"/>
    </xf>
    <xf numFmtId="0" fontId="26" fillId="0" borderId="0" xfId="0" applyFont="1" applyAlignment="1">
      <alignment horizontal="justify" vertical="center"/>
    </xf>
    <xf numFmtId="8" fontId="26" fillId="0" borderId="0" xfId="0" applyNumberFormat="1" applyFont="1" applyAlignment="1">
      <alignment horizontal="justify" vertical="center"/>
    </xf>
    <xf numFmtId="8" fontId="23" fillId="5" borderId="9" xfId="0" applyNumberFormat="1" applyFont="1" applyFill="1" applyBorder="1" applyAlignment="1">
      <alignment horizontal="right" vertical="center"/>
    </xf>
    <xf numFmtId="8" fontId="23" fillId="4" borderId="9" xfId="0" applyNumberFormat="1" applyFont="1" applyFill="1" applyBorder="1" applyAlignment="1">
      <alignment horizontal="right" vertical="center"/>
    </xf>
    <xf numFmtId="8" fontId="23" fillId="6" borderId="9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left" vertical="center"/>
    </xf>
    <xf numFmtId="8" fontId="23" fillId="0" borderId="0" xfId="0" applyNumberFormat="1" applyFont="1" applyFill="1" applyAlignment="1">
      <alignment vertical="center"/>
    </xf>
    <xf numFmtId="0" fontId="28" fillId="0" borderId="0" xfId="0" applyFont="1" applyFill="1" applyBorder="1" applyAlignment="1">
      <alignment horizontal="justify"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justify" vertical="center"/>
    </xf>
    <xf numFmtId="0" fontId="18" fillId="0" borderId="0" xfId="0" applyFont="1" applyFill="1" applyAlignment="1">
      <alignment vertical="center"/>
    </xf>
    <xf numFmtId="0" fontId="26" fillId="0" borderId="0" xfId="0" applyFont="1" applyFill="1" applyAlignment="1">
      <alignment horizontal="justify" vertical="center"/>
    </xf>
    <xf numFmtId="8" fontId="26" fillId="0" borderId="0" xfId="0" applyNumberFormat="1" applyFont="1" applyFill="1" applyAlignment="1">
      <alignment horizontal="justify" vertical="center"/>
    </xf>
    <xf numFmtId="8" fontId="22" fillId="0" borderId="21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8" fontId="22" fillId="0" borderId="0" xfId="0" applyNumberFormat="1" applyFont="1" applyFill="1" applyBorder="1" applyAlignment="1">
      <alignment horizontal="left" vertical="center"/>
    </xf>
    <xf numFmtId="44" fontId="22" fillId="0" borderId="0" xfId="0" applyNumberFormat="1" applyFont="1" applyFill="1" applyBorder="1" applyAlignment="1">
      <alignment horizontal="left" vertical="center"/>
    </xf>
    <xf numFmtId="44" fontId="26" fillId="0" borderId="0" xfId="0" applyNumberFormat="1" applyFont="1" applyFill="1" applyAlignment="1">
      <alignment horizontal="justify" vertical="center"/>
    </xf>
    <xf numFmtId="44" fontId="21" fillId="0" borderId="3" xfId="1" applyFont="1" applyFill="1" applyBorder="1" applyAlignment="1">
      <alignment horizontal="center" vertical="center"/>
    </xf>
    <xf numFmtId="164" fontId="21" fillId="0" borderId="3" xfId="2" applyNumberFormat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8" fontId="21" fillId="7" borderId="3" xfId="0" applyNumberFormat="1" applyFont="1" applyFill="1" applyBorder="1" applyAlignment="1">
      <alignment horizontal="right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right" vertical="center"/>
    </xf>
    <xf numFmtId="8" fontId="23" fillId="7" borderId="9" xfId="0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4" xfId="0" applyFont="1" applyFill="1" applyBorder="1" applyAlignment="1">
      <alignment horizontal="left" vertical="center"/>
    </xf>
    <xf numFmtId="8" fontId="37" fillId="0" borderId="5" xfId="0" applyNumberFormat="1" applyFont="1" applyFill="1" applyBorder="1" applyAlignment="1">
      <alignment horizontal="right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/>
    </xf>
    <xf numFmtId="8" fontId="36" fillId="0" borderId="3" xfId="0" applyNumberFormat="1" applyFont="1" applyFill="1" applyBorder="1" applyAlignment="1">
      <alignment horizontal="right" vertical="center"/>
    </xf>
    <xf numFmtId="10" fontId="36" fillId="0" borderId="3" xfId="0" applyNumberFormat="1" applyFont="1" applyFill="1" applyBorder="1" applyAlignment="1">
      <alignment horizontal="center" vertical="center"/>
    </xf>
    <xf numFmtId="8" fontId="38" fillId="0" borderId="9" xfId="0" applyNumberFormat="1" applyFont="1" applyFill="1" applyBorder="1" applyAlignment="1">
      <alignment horizontal="right" vertical="center"/>
    </xf>
    <xf numFmtId="8" fontId="39" fillId="0" borderId="9" xfId="0" applyNumberFormat="1" applyFont="1" applyFill="1" applyBorder="1" applyAlignment="1">
      <alignment horizontal="right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right" vertical="center"/>
    </xf>
    <xf numFmtId="0" fontId="36" fillId="3" borderId="2" xfId="0" applyFont="1" applyFill="1" applyBorder="1" applyAlignment="1">
      <alignment horizontal="left" vertical="center"/>
    </xf>
    <xf numFmtId="10" fontId="36" fillId="0" borderId="3" xfId="2" applyNumberFormat="1" applyFont="1" applyFill="1" applyBorder="1" applyAlignment="1">
      <alignment horizontal="center" vertical="center"/>
    </xf>
    <xf numFmtId="8" fontId="34" fillId="0" borderId="0" xfId="0" applyNumberFormat="1" applyFont="1" applyFill="1" applyAlignment="1">
      <alignment vertical="center"/>
    </xf>
    <xf numFmtId="44" fontId="39" fillId="0" borderId="9" xfId="0" applyNumberFormat="1" applyFont="1" applyFill="1" applyBorder="1" applyAlignment="1">
      <alignment horizontal="right" vertical="center"/>
    </xf>
    <xf numFmtId="0" fontId="39" fillId="0" borderId="9" xfId="0" applyFont="1" applyFill="1" applyBorder="1" applyAlignment="1">
      <alignment horizontal="right" vertical="center"/>
    </xf>
    <xf numFmtId="10" fontId="37" fillId="0" borderId="3" xfId="0" applyNumberFormat="1" applyFont="1" applyFill="1" applyBorder="1" applyAlignment="1">
      <alignment horizontal="center" vertical="center"/>
    </xf>
    <xf numFmtId="7" fontId="39" fillId="0" borderId="9" xfId="0" applyNumberFormat="1" applyFont="1" applyFill="1" applyBorder="1" applyAlignment="1">
      <alignment horizontal="right" vertical="center"/>
    </xf>
    <xf numFmtId="0" fontId="37" fillId="0" borderId="3" xfId="0" applyFont="1" applyFill="1" applyBorder="1" applyAlignment="1">
      <alignment horizontal="right" vertical="center"/>
    </xf>
    <xf numFmtId="8" fontId="37" fillId="0" borderId="3" xfId="0" applyNumberFormat="1" applyFont="1" applyFill="1" applyBorder="1" applyAlignment="1">
      <alignment horizontal="right" vertical="center"/>
    </xf>
    <xf numFmtId="8" fontId="37" fillId="0" borderId="9" xfId="0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justify" vertical="center"/>
    </xf>
    <xf numFmtId="8" fontId="42" fillId="0" borderId="3" xfId="0" applyNumberFormat="1" applyFont="1" applyFill="1" applyBorder="1" applyAlignment="1">
      <alignment horizontal="center" vertical="center" wrapText="1"/>
    </xf>
    <xf numFmtId="8" fontId="40" fillId="0" borderId="3" xfId="0" applyNumberFormat="1" applyFont="1" applyFill="1" applyBorder="1" applyAlignment="1">
      <alignment horizontal="center" vertical="center"/>
    </xf>
    <xf numFmtId="8" fontId="40" fillId="0" borderId="0" xfId="0" applyNumberFormat="1" applyFont="1" applyFill="1" applyAlignment="1">
      <alignment horizontal="justify" vertical="center"/>
    </xf>
    <xf numFmtId="0" fontId="22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justify" vertical="center"/>
    </xf>
    <xf numFmtId="0" fontId="32" fillId="0" borderId="0" xfId="0" applyFont="1" applyAlignment="1">
      <alignment vertical="center"/>
    </xf>
    <xf numFmtId="0" fontId="40" fillId="0" borderId="10" xfId="0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vertical="center"/>
    </xf>
    <xf numFmtId="8" fontId="40" fillId="0" borderId="10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justify" vertical="center"/>
    </xf>
    <xf numFmtId="0" fontId="36" fillId="0" borderId="2" xfId="0" applyFont="1" applyFill="1" applyBorder="1" applyAlignment="1">
      <alignment horizontal="justify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8" fontId="4" fillId="0" borderId="1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justify" vertical="center"/>
    </xf>
    <xf numFmtId="0" fontId="16" fillId="0" borderId="19" xfId="0" applyFont="1" applyBorder="1" applyAlignment="1">
      <alignment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justify" vertical="center"/>
    </xf>
    <xf numFmtId="0" fontId="21" fillId="0" borderId="2" xfId="0" applyFont="1" applyFill="1" applyBorder="1" applyAlignment="1">
      <alignment horizontal="justify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8" fontId="26" fillId="0" borderId="10" xfId="0" applyNumberFormat="1" applyFont="1" applyBorder="1" applyAlignment="1">
      <alignment horizontal="center" vertical="center"/>
    </xf>
    <xf numFmtId="0" fontId="43" fillId="0" borderId="0" xfId="0" applyFont="1" applyFill="1" applyAlignment="1">
      <alignment horizontal="justify" vertical="center"/>
    </xf>
    <xf numFmtId="0" fontId="44" fillId="0" borderId="0" xfId="0" applyFont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4" xfId="0" applyFont="1" applyFill="1" applyBorder="1" applyAlignment="1">
      <alignment horizontal="left" vertical="center"/>
    </xf>
    <xf numFmtId="0" fontId="48" fillId="0" borderId="6" xfId="0" applyFont="1" applyFill="1" applyBorder="1" applyAlignment="1">
      <alignment horizontal="justify" vertical="center"/>
    </xf>
    <xf numFmtId="0" fontId="49" fillId="0" borderId="7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left" vertical="center"/>
    </xf>
    <xf numFmtId="0" fontId="48" fillId="8" borderId="2" xfId="0" applyFont="1" applyFill="1" applyBorder="1" applyAlignment="1">
      <alignment horizontal="left" vertical="center"/>
    </xf>
    <xf numFmtId="0" fontId="51" fillId="0" borderId="2" xfId="0" applyFont="1" applyFill="1" applyBorder="1" applyAlignment="1">
      <alignment horizontal="left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51" fillId="0" borderId="2" xfId="0" applyFont="1" applyFill="1" applyBorder="1" applyAlignment="1">
      <alignment horizontal="left" vertical="center"/>
    </xf>
    <xf numFmtId="0" fontId="53" fillId="0" borderId="0" xfId="0" applyFont="1" applyFill="1" applyAlignment="1">
      <alignment horizontal="justify" vertical="center"/>
    </xf>
    <xf numFmtId="8" fontId="53" fillId="0" borderId="0" xfId="0" applyNumberFormat="1" applyFont="1" applyFill="1" applyAlignment="1">
      <alignment horizontal="justify" vertical="center"/>
    </xf>
    <xf numFmtId="8" fontId="54" fillId="0" borderId="5" xfId="0" applyNumberFormat="1" applyFont="1" applyFill="1" applyBorder="1" applyAlignment="1">
      <alignment horizontal="right" vertical="center"/>
    </xf>
    <xf numFmtId="0" fontId="54" fillId="0" borderId="3" xfId="0" applyFont="1" applyFill="1" applyBorder="1" applyAlignment="1">
      <alignment horizontal="center" vertical="center"/>
    </xf>
    <xf numFmtId="0" fontId="54" fillId="0" borderId="9" xfId="0" applyFont="1" applyFill="1" applyBorder="1" applyAlignment="1">
      <alignment horizontal="center" vertical="center"/>
    </xf>
    <xf numFmtId="8" fontId="55" fillId="0" borderId="3" xfId="0" applyNumberFormat="1" applyFont="1" applyFill="1" applyBorder="1" applyAlignment="1">
      <alignment horizontal="right" vertical="center"/>
    </xf>
    <xf numFmtId="10" fontId="55" fillId="0" borderId="3" xfId="0" applyNumberFormat="1" applyFont="1" applyFill="1" applyBorder="1" applyAlignment="1">
      <alignment horizontal="center" vertical="center"/>
    </xf>
    <xf numFmtId="8" fontId="56" fillId="0" borderId="9" xfId="0" applyNumberFormat="1" applyFont="1" applyFill="1" applyBorder="1" applyAlignment="1">
      <alignment horizontal="right" vertical="center"/>
    </xf>
    <xf numFmtId="8" fontId="57" fillId="0" borderId="9" xfId="0" applyNumberFormat="1" applyFont="1" applyFill="1" applyBorder="1" applyAlignment="1">
      <alignment horizontal="right" vertical="center"/>
    </xf>
    <xf numFmtId="0" fontId="55" fillId="0" borderId="3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right" vertical="center"/>
    </xf>
    <xf numFmtId="10" fontId="55" fillId="0" borderId="3" xfId="2" applyNumberFormat="1" applyFont="1" applyFill="1" applyBorder="1" applyAlignment="1">
      <alignment horizontal="center" vertical="center"/>
    </xf>
    <xf numFmtId="8" fontId="58" fillId="0" borderId="0" xfId="0" applyNumberFormat="1" applyFont="1" applyFill="1" applyAlignment="1">
      <alignment vertical="center"/>
    </xf>
    <xf numFmtId="44" fontId="57" fillId="0" borderId="9" xfId="0" applyNumberFormat="1" applyFont="1" applyFill="1" applyBorder="1" applyAlignment="1">
      <alignment horizontal="right" vertical="center"/>
    </xf>
    <xf numFmtId="0" fontId="57" fillId="0" borderId="9" xfId="0" applyFont="1" applyFill="1" applyBorder="1" applyAlignment="1">
      <alignment horizontal="right" vertical="center"/>
    </xf>
    <xf numFmtId="10" fontId="54" fillId="0" borderId="3" xfId="0" applyNumberFormat="1" applyFont="1" applyFill="1" applyBorder="1" applyAlignment="1">
      <alignment horizontal="center" vertical="center"/>
    </xf>
    <xf numFmtId="7" fontId="57" fillId="0" borderId="9" xfId="0" applyNumberFormat="1" applyFont="1" applyFill="1" applyBorder="1" applyAlignment="1">
      <alignment horizontal="right" vertical="center"/>
    </xf>
    <xf numFmtId="0" fontId="54" fillId="0" borderId="3" xfId="0" applyFont="1" applyFill="1" applyBorder="1" applyAlignment="1">
      <alignment horizontal="right" vertical="center"/>
    </xf>
    <xf numFmtId="8" fontId="54" fillId="0" borderId="3" xfId="0" applyNumberFormat="1" applyFont="1" applyFill="1" applyBorder="1" applyAlignment="1">
      <alignment horizontal="right" vertical="center"/>
    </xf>
    <xf numFmtId="8" fontId="54" fillId="0" borderId="9" xfId="0" applyNumberFormat="1" applyFont="1" applyFill="1" applyBorder="1" applyAlignment="1">
      <alignment horizontal="right" vertical="center"/>
    </xf>
    <xf numFmtId="0" fontId="58" fillId="0" borderId="0" xfId="0" applyFont="1" applyFill="1" applyAlignment="1">
      <alignment vertical="center"/>
    </xf>
    <xf numFmtId="0" fontId="60" fillId="0" borderId="23" xfId="0" applyFont="1" applyBorder="1" applyAlignment="1">
      <alignment horizontal="left" vertical="center" wrapText="1" readingOrder="1"/>
    </xf>
    <xf numFmtId="169" fontId="60" fillId="0" borderId="8" xfId="0" applyNumberFormat="1" applyFont="1" applyFill="1" applyBorder="1" applyAlignment="1">
      <alignment horizontal="center" vertical="center"/>
    </xf>
    <xf numFmtId="0" fontId="59" fillId="0" borderId="0" xfId="0" applyFont="1" applyFill="1" applyAlignment="1">
      <alignment horizontal="justify" vertical="center"/>
    </xf>
    <xf numFmtId="8" fontId="59" fillId="0" borderId="9" xfId="0" applyNumberFormat="1" applyFont="1" applyFill="1" applyBorder="1" applyAlignment="1">
      <alignment horizontal="center" vertical="center"/>
    </xf>
    <xf numFmtId="8" fontId="59" fillId="0" borderId="15" xfId="0" applyNumberFormat="1" applyFont="1" applyFill="1" applyBorder="1" applyAlignment="1">
      <alignment horizontal="center" vertical="center"/>
    </xf>
    <xf numFmtId="0" fontId="59" fillId="0" borderId="24" xfId="0" applyFont="1" applyFill="1" applyBorder="1" applyAlignment="1">
      <alignment horizontal="left" vertical="center" wrapText="1"/>
    </xf>
    <xf numFmtId="8" fontId="59" fillId="0" borderId="25" xfId="0" applyNumberFormat="1" applyFont="1" applyFill="1" applyBorder="1" applyAlignment="1">
      <alignment horizontal="center" vertical="center"/>
    </xf>
    <xf numFmtId="8" fontId="61" fillId="0" borderId="2" xfId="0" applyNumberFormat="1" applyFont="1" applyFill="1" applyBorder="1" applyAlignment="1">
      <alignment horizontal="left" vertical="center" wrapText="1"/>
    </xf>
    <xf numFmtId="8" fontId="59" fillId="0" borderId="14" xfId="0" applyNumberFormat="1" applyFont="1" applyFill="1" applyBorder="1" applyAlignment="1">
      <alignment horizontal="left" vertical="center" wrapText="1"/>
    </xf>
    <xf numFmtId="10" fontId="55" fillId="3" borderId="3" xfId="0" applyNumberFormat="1" applyFont="1" applyFill="1" applyBorder="1" applyAlignment="1">
      <alignment horizontal="center" vertical="center"/>
    </xf>
    <xf numFmtId="8" fontId="55" fillId="3" borderId="3" xfId="0" applyNumberFormat="1" applyFont="1" applyFill="1" applyBorder="1" applyAlignment="1">
      <alignment horizontal="right" vertical="center"/>
    </xf>
    <xf numFmtId="0" fontId="7" fillId="8" borderId="2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8" fontId="22" fillId="0" borderId="9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left" vertical="center" wrapText="1"/>
    </xf>
    <xf numFmtId="169" fontId="60" fillId="3" borderId="8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54" fillId="0" borderId="0" xfId="0" applyFont="1" applyFill="1" applyBorder="1" applyAlignment="1">
      <alignment horizontal="center" vertical="center"/>
    </xf>
    <xf numFmtId="8" fontId="54" fillId="0" borderId="26" xfId="0" applyNumberFormat="1" applyFont="1" applyFill="1" applyBorder="1" applyAlignment="1">
      <alignment horizontal="right" vertical="center"/>
    </xf>
    <xf numFmtId="8" fontId="54" fillId="0" borderId="27" xfId="0" applyNumberFormat="1" applyFont="1" applyFill="1" applyBorder="1" applyAlignment="1">
      <alignment horizontal="right" vertical="center"/>
    </xf>
    <xf numFmtId="0" fontId="62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horizontal="right" vertical="center"/>
    </xf>
    <xf numFmtId="0" fontId="63" fillId="0" borderId="0" xfId="0" applyFont="1" applyFill="1" applyBorder="1" applyAlignment="1">
      <alignment horizontal="center" vertical="center"/>
    </xf>
    <xf numFmtId="8" fontId="63" fillId="0" borderId="26" xfId="0" applyNumberFormat="1" applyFont="1" applyFill="1" applyBorder="1" applyAlignment="1">
      <alignment horizontal="right" vertical="center"/>
    </xf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169" fontId="60" fillId="3" borderId="28" xfId="0" applyNumberFormat="1" applyFont="1" applyFill="1" applyBorder="1" applyAlignment="1">
      <alignment horizontal="center" vertical="center"/>
    </xf>
    <xf numFmtId="0" fontId="59" fillId="0" borderId="29" xfId="0" applyFont="1" applyFill="1" applyBorder="1" applyAlignment="1">
      <alignment horizontal="left" vertical="center" wrapText="1"/>
    </xf>
    <xf numFmtId="8" fontId="59" fillId="0" borderId="30" xfId="0" applyNumberFormat="1" applyFont="1" applyFill="1" applyBorder="1" applyAlignment="1">
      <alignment horizontal="center" vertical="center"/>
    </xf>
    <xf numFmtId="0" fontId="50" fillId="7" borderId="3" xfId="0" applyFont="1" applyFill="1" applyBorder="1" applyAlignment="1">
      <alignment horizontal="center" vertical="center"/>
    </xf>
    <xf numFmtId="0" fontId="56" fillId="7" borderId="3" xfId="0" applyFont="1" applyFill="1" applyBorder="1" applyAlignment="1">
      <alignment horizontal="center" vertical="center"/>
    </xf>
    <xf numFmtId="0" fontId="56" fillId="7" borderId="3" xfId="0" applyFont="1" applyFill="1" applyBorder="1" applyAlignment="1">
      <alignment horizontal="center" vertical="center" wrapText="1"/>
    </xf>
    <xf numFmtId="8" fontId="56" fillId="7" borderId="3" xfId="0" applyNumberFormat="1" applyFont="1" applyFill="1" applyBorder="1" applyAlignment="1">
      <alignment horizontal="right" vertical="center"/>
    </xf>
    <xf numFmtId="169" fontId="56" fillId="7" borderId="3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left" vertical="center"/>
    </xf>
    <xf numFmtId="169" fontId="60" fillId="3" borderId="3" xfId="0" applyNumberFormat="1" applyFont="1" applyFill="1" applyBorder="1" applyAlignment="1">
      <alignment horizontal="center" vertical="center"/>
    </xf>
    <xf numFmtId="8" fontId="56" fillId="0" borderId="2" xfId="0" applyNumberFormat="1" applyFont="1" applyFill="1" applyBorder="1" applyAlignment="1">
      <alignment horizontal="left" vertical="center" wrapText="1"/>
    </xf>
    <xf numFmtId="8" fontId="63" fillId="0" borderId="27" xfId="0" applyNumberFormat="1" applyFont="1" applyFill="1" applyBorder="1" applyAlignment="1">
      <alignment horizontal="center" vertical="center"/>
    </xf>
  </cellXfs>
  <cellStyles count="4">
    <cellStyle name="Monétaire" xfId="1" builtinId="4"/>
    <cellStyle name="Normal" xfId="0" builtinId="0"/>
    <cellStyle name="Pourcentage" xfId="2" builtinId="5"/>
    <cellStyle name="Pourcentage 2" xfId="3" xr:uid="{35D2925A-5508-455D-8EB3-B4AF499CF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VIDEO%208%20Le%20salaire%20et%20les%20charges%20sociales%20EXEMPL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CM1V8%20EXERCICE%20ENONCE%20ET%20CORRIG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12 Grille de cotisations"/>
      <sheetName val=" bulletin non-cadre"/>
      <sheetName val=" bulletin simplif non-cadre"/>
    </sheetNames>
    <sheetDataSet>
      <sheetData sheetId="0">
        <row r="9">
          <cell r="D9">
            <v>0.12889999999999999</v>
          </cell>
        </row>
        <row r="10">
          <cell r="C10">
            <v>4.0000000000000001E-3</v>
          </cell>
          <cell r="D10">
            <v>1.9E-2</v>
          </cell>
        </row>
        <row r="22">
          <cell r="C22">
            <v>6.9000000000000006E-2</v>
          </cell>
          <cell r="D22">
            <v>8.5500000000000007E-2</v>
          </cell>
        </row>
      </sheetData>
      <sheetData sheetId="1">
        <row r="39">
          <cell r="D39">
            <v>1819.8308750000001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12 Grille de cotisations"/>
      <sheetName val=" enonce exercice"/>
      <sheetName val="corrigé exercice"/>
      <sheetName val=" bulletin simplif non-cadre"/>
    </sheetNames>
    <sheetDataSet>
      <sheetData sheetId="0"/>
      <sheetData sheetId="1"/>
      <sheetData sheetId="2">
        <row r="13">
          <cell r="E13">
            <v>2.5000000000000001E-2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616-B213-43C0-98D0-7D9BA0525B45}">
  <dimension ref="A1:E38"/>
  <sheetViews>
    <sheetView zoomScaleNormal="100" workbookViewId="0">
      <selection activeCell="D26" sqref="D26:E26"/>
    </sheetView>
  </sheetViews>
  <sheetFormatPr baseColWidth="10" defaultColWidth="15" defaultRowHeight="12" x14ac:dyDescent="0.25"/>
  <cols>
    <col min="1" max="1" width="52.42578125" style="145" bestFit="1" customWidth="1"/>
    <col min="2" max="16384" width="15" style="145"/>
  </cols>
  <sheetData>
    <row r="1" spans="1:5" ht="21" customHeight="1" x14ac:dyDescent="0.25">
      <c r="A1" s="174" t="s">
        <v>73</v>
      </c>
      <c r="B1" s="175"/>
      <c r="C1" s="144"/>
      <c r="D1" s="144"/>
    </row>
    <row r="2" spans="1:5" ht="15" thickBot="1" x14ac:dyDescent="0.3">
      <c r="C2" s="146"/>
      <c r="D2" s="146"/>
      <c r="E2" s="146"/>
    </row>
    <row r="3" spans="1:5" ht="24" customHeight="1" thickBot="1" x14ac:dyDescent="0.3">
      <c r="A3" s="147" t="s">
        <v>1</v>
      </c>
      <c r="B3" s="148">
        <v>1700</v>
      </c>
    </row>
    <row r="4" spans="1:5" ht="18" customHeight="1" x14ac:dyDescent="0.25">
      <c r="A4" s="179"/>
      <c r="B4" s="181" t="s">
        <v>2</v>
      </c>
      <c r="C4" s="181" t="s">
        <v>66</v>
      </c>
      <c r="D4" s="181" t="s">
        <v>67</v>
      </c>
      <c r="E4" s="183" t="s">
        <v>68</v>
      </c>
    </row>
    <row r="5" spans="1:5" ht="8.25" customHeight="1" x14ac:dyDescent="0.25">
      <c r="A5" s="180"/>
      <c r="B5" s="182"/>
      <c r="C5" s="182"/>
      <c r="D5" s="182"/>
      <c r="E5" s="184"/>
    </row>
    <row r="6" spans="1:5" ht="17.25" customHeight="1" x14ac:dyDescent="0.25">
      <c r="A6" s="149" t="s">
        <v>19</v>
      </c>
      <c r="B6" s="150"/>
      <c r="C6" s="150"/>
      <c r="D6" s="150"/>
      <c r="E6" s="151"/>
    </row>
    <row r="7" spans="1:5" ht="17.25" customHeight="1" x14ac:dyDescent="0.25">
      <c r="A7" s="152" t="s">
        <v>20</v>
      </c>
      <c r="B7" s="153">
        <v>1700</v>
      </c>
      <c r="C7" s="154"/>
      <c r="D7" s="153"/>
      <c r="E7" s="155">
        <v>221</v>
      </c>
    </row>
    <row r="8" spans="1:5" ht="17.25" customHeight="1" x14ac:dyDescent="0.25">
      <c r="A8" s="152" t="s">
        <v>21</v>
      </c>
      <c r="B8" s="153">
        <v>1700</v>
      </c>
      <c r="C8" s="154">
        <v>8.5000000000000006E-3</v>
      </c>
      <c r="D8" s="153">
        <f>C8*B8</f>
        <v>14.450000000000001</v>
      </c>
      <c r="E8" s="156">
        <v>21.25</v>
      </c>
    </row>
    <row r="9" spans="1:5" ht="17.25" customHeight="1" x14ac:dyDescent="0.25">
      <c r="A9" s="152" t="s">
        <v>22</v>
      </c>
      <c r="B9" s="153">
        <v>1700</v>
      </c>
      <c r="C9" s="154">
        <v>9.4999999999999998E-3</v>
      </c>
      <c r="D9" s="153">
        <v>16.149999999999999</v>
      </c>
      <c r="E9" s="156">
        <v>32.299999999999997</v>
      </c>
    </row>
    <row r="10" spans="1:5" ht="17.25" customHeight="1" x14ac:dyDescent="0.25">
      <c r="A10" s="149" t="s">
        <v>23</v>
      </c>
      <c r="B10" s="153">
        <v>1700</v>
      </c>
      <c r="C10" s="157"/>
      <c r="D10" s="158"/>
      <c r="E10" s="155">
        <v>42.5</v>
      </c>
    </row>
    <row r="11" spans="1:5" ht="17.25" customHeight="1" x14ac:dyDescent="0.25">
      <c r="A11" s="149" t="s">
        <v>8</v>
      </c>
      <c r="B11" s="153"/>
      <c r="C11" s="157"/>
      <c r="D11" s="158"/>
      <c r="E11" s="156"/>
    </row>
    <row r="12" spans="1:5" ht="17.25" customHeight="1" x14ac:dyDescent="0.25">
      <c r="A12" s="152" t="s">
        <v>24</v>
      </c>
      <c r="B12" s="153">
        <v>1700</v>
      </c>
      <c r="C12" s="154">
        <v>6.9000000000000006E-2</v>
      </c>
      <c r="D12" s="153">
        <v>117.30000000000001</v>
      </c>
      <c r="E12" s="155">
        <v>145.35000000000002</v>
      </c>
    </row>
    <row r="13" spans="1:5" ht="17.25" customHeight="1" x14ac:dyDescent="0.25">
      <c r="A13" s="152" t="s">
        <v>25</v>
      </c>
      <c r="B13" s="153">
        <v>1700</v>
      </c>
      <c r="C13" s="154">
        <v>4.0000000000000001E-3</v>
      </c>
      <c r="D13" s="153">
        <v>6.8</v>
      </c>
      <c r="E13" s="155">
        <v>32.299999999999997</v>
      </c>
    </row>
    <row r="14" spans="1:5" ht="17.25" customHeight="1" x14ac:dyDescent="0.25">
      <c r="A14" s="159" t="s">
        <v>69</v>
      </c>
      <c r="B14" s="153">
        <v>1700</v>
      </c>
      <c r="C14" s="160">
        <v>3.9E-2</v>
      </c>
      <c r="D14" s="153">
        <v>66.3</v>
      </c>
      <c r="E14" s="155">
        <v>99.450000000000017</v>
      </c>
    </row>
    <row r="15" spans="1:5" ht="17.25" customHeight="1" x14ac:dyDescent="0.25">
      <c r="A15" s="159" t="s">
        <v>70</v>
      </c>
      <c r="B15" s="153"/>
      <c r="C15" s="160"/>
      <c r="D15" s="153"/>
      <c r="E15" s="156"/>
    </row>
    <row r="16" spans="1:5" ht="17.25" customHeight="1" x14ac:dyDescent="0.25">
      <c r="A16" s="152" t="s">
        <v>30</v>
      </c>
      <c r="B16" s="153"/>
      <c r="C16" s="160"/>
      <c r="D16" s="153"/>
      <c r="E16" s="156"/>
    </row>
    <row r="17" spans="1:5" ht="17.25" customHeight="1" x14ac:dyDescent="0.25">
      <c r="A17" s="149" t="s">
        <v>32</v>
      </c>
      <c r="B17" s="161">
        <v>1700</v>
      </c>
      <c r="C17" s="160"/>
      <c r="D17" s="153"/>
      <c r="E17" s="155">
        <v>58.650000000000006</v>
      </c>
    </row>
    <row r="18" spans="1:5" ht="17.25" customHeight="1" x14ac:dyDescent="0.25">
      <c r="A18" s="149" t="s">
        <v>33</v>
      </c>
      <c r="B18" s="153">
        <v>1700</v>
      </c>
      <c r="C18" s="154">
        <v>9.4999999999999998E-3</v>
      </c>
      <c r="D18" s="153">
        <f>B18*C18</f>
        <v>16.149999999999999</v>
      </c>
      <c r="E18" s="155">
        <v>71.400000000000006</v>
      </c>
    </row>
    <row r="19" spans="1:5" ht="17.25" customHeight="1" x14ac:dyDescent="0.25">
      <c r="A19" s="149" t="s">
        <v>71</v>
      </c>
      <c r="B19" s="153">
        <v>1700</v>
      </c>
      <c r="C19" s="160"/>
      <c r="D19" s="153"/>
      <c r="E19" s="162">
        <v>44.98</v>
      </c>
    </row>
    <row r="20" spans="1:5" ht="17.25" customHeight="1" x14ac:dyDescent="0.25">
      <c r="A20" s="149" t="s">
        <v>37</v>
      </c>
      <c r="B20" s="161"/>
      <c r="C20" s="160"/>
      <c r="D20" s="153"/>
      <c r="E20" s="156"/>
    </row>
    <row r="21" spans="1:5" ht="17.25" customHeight="1" x14ac:dyDescent="0.25">
      <c r="A21" s="149" t="s">
        <v>38</v>
      </c>
      <c r="B21" s="153">
        <v>1723.8</v>
      </c>
      <c r="C21" s="154">
        <v>2.9000000000000001E-2</v>
      </c>
      <c r="D21" s="153">
        <v>49.990200000000002</v>
      </c>
      <c r="E21" s="163"/>
    </row>
    <row r="22" spans="1:5" ht="17.25" customHeight="1" x14ac:dyDescent="0.25">
      <c r="A22" s="149" t="s">
        <v>39</v>
      </c>
      <c r="B22" s="153">
        <v>1723.8</v>
      </c>
      <c r="C22" s="154">
        <v>6.8000000000000005E-2</v>
      </c>
      <c r="D22" s="153">
        <f>B22*C22</f>
        <v>117.2184</v>
      </c>
      <c r="E22" s="163"/>
    </row>
    <row r="23" spans="1:5" ht="17.25" customHeight="1" x14ac:dyDescent="0.25">
      <c r="A23" s="149" t="s">
        <v>40</v>
      </c>
      <c r="B23" s="153"/>
      <c r="C23" s="164"/>
      <c r="D23" s="153"/>
      <c r="E23" s="165">
        <v>-327.08</v>
      </c>
    </row>
    <row r="24" spans="1:5" ht="17.25" customHeight="1" x14ac:dyDescent="0.25">
      <c r="A24" s="149" t="s">
        <v>41</v>
      </c>
      <c r="B24" s="166"/>
      <c r="C24" s="150"/>
      <c r="D24" s="167">
        <f>SUM(D7:D23)</f>
        <v>404.35860000000002</v>
      </c>
      <c r="E24" s="168">
        <f>SUM(E7:E23)</f>
        <v>442.10000000000008</v>
      </c>
    </row>
    <row r="25" spans="1:5" ht="17.25" customHeight="1" x14ac:dyDescent="0.25">
      <c r="D25" s="176" t="s">
        <v>42</v>
      </c>
      <c r="E25" s="177"/>
    </row>
    <row r="26" spans="1:5" ht="17.25" customHeight="1" x14ac:dyDescent="0.25">
      <c r="C26" s="169"/>
      <c r="D26" s="178">
        <f>B3-D24</f>
        <v>1295.6414</v>
      </c>
      <c r="E26" s="177"/>
    </row>
    <row r="27" spans="1:5" ht="21.75" customHeight="1" x14ac:dyDescent="0.25">
      <c r="A27" s="169"/>
      <c r="B27" s="169"/>
      <c r="C27" s="169"/>
      <c r="D27" s="170" t="s">
        <v>43</v>
      </c>
      <c r="E27" s="170" t="s">
        <v>44</v>
      </c>
    </row>
    <row r="28" spans="1:5" ht="17.25" customHeight="1" x14ac:dyDescent="0.25">
      <c r="A28" s="169"/>
      <c r="B28" s="169"/>
      <c r="C28" s="169"/>
      <c r="D28" s="171">
        <f>B3+E24</f>
        <v>2142.1</v>
      </c>
      <c r="E28" s="171">
        <v>357.68</v>
      </c>
    </row>
    <row r="29" spans="1:5" ht="17.25" customHeight="1" x14ac:dyDescent="0.25">
      <c r="A29" s="169"/>
      <c r="B29" s="169"/>
      <c r="C29" s="169"/>
      <c r="D29" s="172"/>
      <c r="E29" s="172"/>
    </row>
    <row r="30" spans="1:5" ht="17.25" customHeight="1" x14ac:dyDescent="0.25">
      <c r="C30" s="169"/>
      <c r="E30" s="172"/>
    </row>
    <row r="31" spans="1:5" ht="17.25" customHeight="1" x14ac:dyDescent="0.25">
      <c r="A31" s="169"/>
      <c r="B31" s="169"/>
      <c r="C31" s="172"/>
      <c r="D31" s="172"/>
      <c r="E31" s="172"/>
    </row>
    <row r="32" spans="1:5" ht="17.25" customHeight="1" x14ac:dyDescent="0.25">
      <c r="A32" s="169"/>
      <c r="B32" s="169"/>
      <c r="C32" s="169"/>
      <c r="D32" s="172"/>
      <c r="E32" s="172"/>
    </row>
    <row r="33" spans="1:5" ht="23.25" customHeight="1" x14ac:dyDescent="0.25">
      <c r="E33" s="169"/>
    </row>
    <row r="34" spans="1:5" ht="17.25" customHeight="1" x14ac:dyDescent="0.25">
      <c r="A34" s="169"/>
      <c r="B34" s="169"/>
      <c r="C34" s="169"/>
      <c r="D34" s="169"/>
      <c r="E34" s="169"/>
    </row>
    <row r="35" spans="1:5" ht="17.25" customHeight="1" x14ac:dyDescent="0.25">
      <c r="A35" s="169"/>
      <c r="B35" s="169"/>
      <c r="C35" s="169"/>
      <c r="D35" s="169"/>
      <c r="E35" s="169"/>
    </row>
    <row r="36" spans="1:5" ht="17.25" customHeight="1" x14ac:dyDescent="0.25">
      <c r="A36" s="169"/>
      <c r="B36" s="169"/>
      <c r="C36" s="169"/>
      <c r="D36" s="169"/>
      <c r="E36" s="169"/>
    </row>
    <row r="37" spans="1:5" ht="17.25" customHeight="1" x14ac:dyDescent="0.25">
      <c r="A37" s="169"/>
      <c r="B37" s="169"/>
      <c r="C37" s="169"/>
      <c r="D37" s="169"/>
      <c r="E37" s="169"/>
    </row>
    <row r="38" spans="1:5" x14ac:dyDescent="0.25">
      <c r="A38" s="169"/>
      <c r="B38" s="169"/>
      <c r="C38" s="169"/>
      <c r="D38" s="169"/>
      <c r="E38" s="169"/>
    </row>
  </sheetData>
  <mergeCells count="8">
    <mergeCell ref="A1:B1"/>
    <mergeCell ref="D25:E25"/>
    <mergeCell ref="D26:E26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362B-53A5-4B10-AEB6-96E861740C2B}">
  <dimension ref="A1:I47"/>
  <sheetViews>
    <sheetView zoomScale="90" zoomScaleNormal="90" workbookViewId="0">
      <selection activeCell="D8" sqref="D8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5703125" style="1" bestFit="1" customWidth="1"/>
    <col min="6" max="6" width="21.7109375" style="1" customWidth="1"/>
    <col min="7" max="7" width="13.28515625" style="1" customWidth="1"/>
    <col min="8" max="8" width="11.42578125" style="1"/>
    <col min="9" max="9" width="14.28515625" style="1" hidden="1" customWidth="1"/>
    <col min="10" max="16384" width="11.42578125" style="1"/>
  </cols>
  <sheetData>
    <row r="1" spans="1:9" ht="18" x14ac:dyDescent="0.25">
      <c r="A1" s="11" t="s">
        <v>45</v>
      </c>
      <c r="B1" s="12"/>
      <c r="C1" s="12"/>
      <c r="D1" s="12"/>
      <c r="I1" s="12"/>
    </row>
    <row r="2" spans="1:9" ht="15" thickBot="1" x14ac:dyDescent="0.3">
      <c r="C2" s="13"/>
      <c r="D2" s="13"/>
      <c r="E2" s="13"/>
      <c r="I2" s="13"/>
    </row>
    <row r="3" spans="1:9" ht="24" customHeight="1" thickBot="1" x14ac:dyDescent="0.3">
      <c r="A3" s="14" t="s">
        <v>1</v>
      </c>
      <c r="B3" s="15" t="e">
        <f>'Bulletin non-cadre'!#REF!</f>
        <v>#REF!</v>
      </c>
      <c r="C3" s="16"/>
      <c r="D3" s="16"/>
      <c r="E3" s="16"/>
      <c r="I3" s="16"/>
    </row>
    <row r="4" spans="1:9" ht="18" customHeight="1" x14ac:dyDescent="0.25">
      <c r="A4" s="192"/>
      <c r="B4" s="194" t="s">
        <v>2</v>
      </c>
      <c r="C4" s="194" t="s">
        <v>66</v>
      </c>
      <c r="D4" s="194" t="s">
        <v>67</v>
      </c>
      <c r="E4" s="196" t="s">
        <v>68</v>
      </c>
      <c r="I4" s="185" t="s">
        <v>5</v>
      </c>
    </row>
    <row r="5" spans="1:9" ht="18" customHeight="1" x14ac:dyDescent="0.25">
      <c r="A5" s="193"/>
      <c r="B5" s="195"/>
      <c r="C5" s="195"/>
      <c r="D5" s="195"/>
      <c r="E5" s="197"/>
      <c r="I5" s="186"/>
    </row>
    <row r="6" spans="1:9" ht="18" customHeight="1" x14ac:dyDescent="0.25">
      <c r="A6" s="17" t="s">
        <v>19</v>
      </c>
      <c r="B6" s="18"/>
      <c r="C6" s="18"/>
      <c r="D6" s="18"/>
      <c r="E6" s="41"/>
      <c r="I6" s="40"/>
    </row>
    <row r="7" spans="1:9" ht="17.25" customHeight="1" x14ac:dyDescent="0.25">
      <c r="A7" s="3" t="s">
        <v>20</v>
      </c>
      <c r="B7" s="5" t="e">
        <f>$B$3</f>
        <v>#REF!</v>
      </c>
      <c r="C7" s="19">
        <v>7.4999999999999997E-3</v>
      </c>
      <c r="D7" s="5" t="e">
        <f>B7*C7</f>
        <v>#REF!</v>
      </c>
      <c r="E7" s="42" t="e">
        <f>B7*I7</f>
        <v>#REF!</v>
      </c>
      <c r="I7" s="7">
        <v>0.12889999999999999</v>
      </c>
    </row>
    <row r="8" spans="1:9" ht="17.25" customHeight="1" x14ac:dyDescent="0.25">
      <c r="A8" s="3" t="s">
        <v>21</v>
      </c>
      <c r="B8" s="5" t="e">
        <f>$B$3</f>
        <v>#REF!</v>
      </c>
      <c r="C8" s="19" t="e">
        <f>'Bulletin non-cadre'!#REF!</f>
        <v>#REF!</v>
      </c>
      <c r="D8" s="5" t="e">
        <f>B8*C8</f>
        <v>#REF!</v>
      </c>
      <c r="E8" s="42" t="e">
        <f>B8*I8</f>
        <v>#REF!</v>
      </c>
      <c r="I8" s="7" t="e">
        <f>'Bulletin non-cadre'!#REF!</f>
        <v>#REF!</v>
      </c>
    </row>
    <row r="9" spans="1:9" ht="17.25" customHeight="1" x14ac:dyDescent="0.25">
      <c r="A9" s="3" t="s">
        <v>22</v>
      </c>
      <c r="B9" s="5">
        <v>1700</v>
      </c>
      <c r="C9" s="19">
        <v>9.4999999999999998E-3</v>
      </c>
      <c r="D9" s="5" t="e">
        <f>'Bulletin non-cadre'!#REF!</f>
        <v>#REF!</v>
      </c>
      <c r="E9" s="42" t="e">
        <f>'Bulletin non-cadre'!#REF!</f>
        <v>#REF!</v>
      </c>
      <c r="I9" s="7">
        <v>1.9E-2</v>
      </c>
    </row>
    <row r="10" spans="1:9" ht="17.25" customHeight="1" x14ac:dyDescent="0.25">
      <c r="A10" s="3"/>
      <c r="B10" s="5"/>
      <c r="C10" s="19"/>
      <c r="D10" s="5"/>
      <c r="E10" s="42"/>
      <c r="I10" s="7"/>
    </row>
    <row r="11" spans="1:9" ht="17.25" customHeight="1" x14ac:dyDescent="0.25">
      <c r="A11" s="17" t="s">
        <v>23</v>
      </c>
      <c r="B11" s="5" t="e">
        <f>B3</f>
        <v>#REF!</v>
      </c>
      <c r="C11" s="21"/>
      <c r="D11" s="22"/>
      <c r="E11" s="42" t="e">
        <f>B11*I11</f>
        <v>#REF!</v>
      </c>
      <c r="I11" s="7">
        <v>2.5000000000000001E-2</v>
      </c>
    </row>
    <row r="12" spans="1:9" ht="17.25" customHeight="1" x14ac:dyDescent="0.25">
      <c r="A12" s="17"/>
      <c r="B12" s="5"/>
      <c r="C12" s="21"/>
      <c r="D12" s="22"/>
      <c r="E12" s="42"/>
      <c r="I12" s="7"/>
    </row>
    <row r="13" spans="1:9" ht="17.25" customHeight="1" x14ac:dyDescent="0.25">
      <c r="A13" s="17" t="s">
        <v>8</v>
      </c>
      <c r="B13" s="5"/>
      <c r="C13" s="21"/>
      <c r="D13" s="22"/>
      <c r="E13" s="42"/>
      <c r="I13" s="7"/>
    </row>
    <row r="14" spans="1:9" ht="17.25" customHeight="1" x14ac:dyDescent="0.25">
      <c r="A14" s="3" t="s">
        <v>24</v>
      </c>
      <c r="B14" s="5" t="e">
        <f>B7</f>
        <v>#REF!</v>
      </c>
      <c r="C14" s="19">
        <v>6.9000000000000006E-2</v>
      </c>
      <c r="D14" s="5" t="e">
        <f>B14*C14</f>
        <v>#REF!</v>
      </c>
      <c r="E14" s="42" t="e">
        <f>B14*I14</f>
        <v>#REF!</v>
      </c>
      <c r="I14" s="7">
        <v>8.5500000000000007E-2</v>
      </c>
    </row>
    <row r="15" spans="1:9" ht="17.25" customHeight="1" x14ac:dyDescent="0.25">
      <c r="A15" s="3" t="s">
        <v>25</v>
      </c>
      <c r="B15" s="5" t="e">
        <f>B14</f>
        <v>#REF!</v>
      </c>
      <c r="C15" s="19">
        <v>4.0000000000000001E-3</v>
      </c>
      <c r="D15" s="5" t="e">
        <f>B15*C15</f>
        <v>#REF!</v>
      </c>
      <c r="E15" s="42" t="e">
        <f>B15*I15</f>
        <v>#REF!</v>
      </c>
      <c r="I15" s="7">
        <v>1.9E-2</v>
      </c>
    </row>
    <row r="16" spans="1:9" ht="17.25" customHeight="1" x14ac:dyDescent="0.25">
      <c r="A16" s="3" t="s">
        <v>69</v>
      </c>
      <c r="B16" s="5" t="e">
        <f>B15</f>
        <v>#REF!</v>
      </c>
      <c r="C16" s="23">
        <f>3.1%+0.8%</f>
        <v>3.9E-2</v>
      </c>
      <c r="D16" s="5" t="e">
        <f>B16*C16</f>
        <v>#REF!</v>
      </c>
      <c r="E16" s="42" t="e">
        <f>B16*I16</f>
        <v>#REF!</v>
      </c>
      <c r="I16" s="7">
        <f>4.65%+1.2%</f>
        <v>5.850000000000001E-2</v>
      </c>
    </row>
    <row r="17" spans="1:9" ht="17.25" customHeight="1" x14ac:dyDescent="0.25">
      <c r="A17" s="3" t="s">
        <v>70</v>
      </c>
      <c r="B17" s="5"/>
      <c r="C17" s="23"/>
      <c r="D17" s="5"/>
      <c r="E17" s="42"/>
      <c r="I17" s="7"/>
    </row>
    <row r="18" spans="1:9" ht="17.25" customHeight="1" x14ac:dyDescent="0.25">
      <c r="A18" s="3" t="s">
        <v>30</v>
      </c>
      <c r="B18" s="5"/>
      <c r="C18" s="23"/>
      <c r="D18" s="5"/>
      <c r="E18" s="42"/>
      <c r="I18" s="7"/>
    </row>
    <row r="19" spans="1:9" ht="17.25" customHeight="1" x14ac:dyDescent="0.25">
      <c r="A19" s="3"/>
      <c r="B19" s="5"/>
      <c r="C19" s="23"/>
      <c r="D19" s="5"/>
      <c r="E19" s="42"/>
      <c r="I19" s="7"/>
    </row>
    <row r="20" spans="1:9" ht="17.25" customHeight="1" x14ac:dyDescent="0.25">
      <c r="A20" s="24" t="s">
        <v>32</v>
      </c>
      <c r="B20" s="8" t="e">
        <f>B7</f>
        <v>#REF!</v>
      </c>
      <c r="C20" s="23"/>
      <c r="D20" s="5"/>
      <c r="E20" s="42" t="e">
        <f>B20*I20</f>
        <v>#REF!</v>
      </c>
      <c r="I20" s="7">
        <v>3.4500000000000003E-2</v>
      </c>
    </row>
    <row r="21" spans="1:9" ht="17.25" customHeight="1" x14ac:dyDescent="0.25">
      <c r="A21" s="24" t="s">
        <v>33</v>
      </c>
      <c r="B21" s="5" t="e">
        <f t="shared" ref="B21:B22" si="0">$B$3</f>
        <v>#REF!</v>
      </c>
      <c r="C21" s="19">
        <v>2.4E-2</v>
      </c>
      <c r="D21" s="5" t="e">
        <f t="shared" ref="D21" si="1">B21*C21</f>
        <v>#REF!</v>
      </c>
      <c r="E21" s="42" t="e">
        <f>B21*I21</f>
        <v>#REF!</v>
      </c>
      <c r="I21" s="7">
        <v>4.2000000000000003E-2</v>
      </c>
    </row>
    <row r="22" spans="1:9" ht="17.25" customHeight="1" x14ac:dyDescent="0.25">
      <c r="A22" s="24" t="s">
        <v>71</v>
      </c>
      <c r="B22" s="5" t="e">
        <f t="shared" si="0"/>
        <v>#REF!</v>
      </c>
      <c r="C22" s="23"/>
      <c r="D22" s="5"/>
      <c r="E22" s="42" t="e">
        <f>B22*I22</f>
        <v>#REF!</v>
      </c>
      <c r="I22" s="7">
        <f>1%+0.1%+0.3%+0.01%+0.016%+0.68%+0.55%</f>
        <v>2.656E-2</v>
      </c>
    </row>
    <row r="23" spans="1:9" ht="17.25" customHeight="1" x14ac:dyDescent="0.25">
      <c r="A23" s="24" t="s">
        <v>37</v>
      </c>
      <c r="B23" s="8"/>
      <c r="C23" s="23"/>
      <c r="D23" s="5"/>
      <c r="E23" s="42"/>
      <c r="I23" s="7"/>
    </row>
    <row r="24" spans="1:9" ht="17.25" customHeight="1" x14ac:dyDescent="0.25">
      <c r="A24" s="17"/>
      <c r="B24" s="8"/>
      <c r="C24" s="23"/>
      <c r="D24" s="5"/>
      <c r="E24" s="42"/>
      <c r="I24" s="7"/>
    </row>
    <row r="25" spans="1:9" ht="17.25" customHeight="1" x14ac:dyDescent="0.25">
      <c r="A25" s="3" t="s">
        <v>38</v>
      </c>
      <c r="B25" s="5" t="e">
        <f>(B3*0.9825)+E8+E9</f>
        <v>#REF!</v>
      </c>
      <c r="C25" s="19">
        <v>2.9000000000000001E-2</v>
      </c>
      <c r="D25" s="5" t="e">
        <f t="shared" ref="D25:D26" si="2">B25*C25</f>
        <v>#REF!</v>
      </c>
      <c r="E25" s="44"/>
      <c r="F25" s="25"/>
      <c r="I25" s="45"/>
    </row>
    <row r="26" spans="1:9" ht="17.25" customHeight="1" x14ac:dyDescent="0.25">
      <c r="A26" s="3" t="s">
        <v>39</v>
      </c>
      <c r="B26" s="5" t="e">
        <f>B25</f>
        <v>#REF!</v>
      </c>
      <c r="C26" s="19">
        <v>5.0999999999999997E-2</v>
      </c>
      <c r="D26" s="5" t="e">
        <f t="shared" si="2"/>
        <v>#REF!</v>
      </c>
      <c r="E26" s="44"/>
      <c r="I26" s="45"/>
    </row>
    <row r="27" spans="1:9" ht="17.25" customHeight="1" x14ac:dyDescent="0.25">
      <c r="A27" s="3"/>
      <c r="B27" s="5"/>
      <c r="C27" s="19"/>
      <c r="D27" s="5"/>
      <c r="E27" s="44"/>
      <c r="I27" s="45"/>
    </row>
    <row r="28" spans="1:9" ht="17.25" customHeight="1" x14ac:dyDescent="0.25">
      <c r="A28" s="24" t="s">
        <v>40</v>
      </c>
      <c r="B28" s="5"/>
      <c r="C28" s="4"/>
      <c r="D28" s="5"/>
      <c r="E28" s="71" t="e">
        <f>'Bulletin non-cadre'!#REF!</f>
        <v>#REF!</v>
      </c>
      <c r="I28" s="47"/>
    </row>
    <row r="29" spans="1:9" ht="17.25" customHeight="1" x14ac:dyDescent="0.25">
      <c r="A29" s="17"/>
      <c r="B29" s="18"/>
      <c r="C29" s="21"/>
      <c r="D29" s="21"/>
      <c r="E29" s="48"/>
      <c r="I29" s="45"/>
    </row>
    <row r="30" spans="1:9" ht="17.25" customHeight="1" x14ac:dyDescent="0.25">
      <c r="A30" s="3"/>
      <c r="B30" s="5"/>
      <c r="C30" s="19"/>
      <c r="D30" s="5"/>
      <c r="E30" s="55"/>
      <c r="I30" s="56"/>
    </row>
    <row r="31" spans="1:9" ht="17.25" customHeight="1" x14ac:dyDescent="0.25">
      <c r="A31" s="24" t="s">
        <v>41</v>
      </c>
      <c r="B31" s="26"/>
      <c r="C31" s="18"/>
      <c r="D31" s="27" t="e">
        <f>SUM(D7:D29)</f>
        <v>#REF!</v>
      </c>
      <c r="E31" s="58" t="e">
        <f>SUM(E7:E30)</f>
        <v>#REF!</v>
      </c>
      <c r="I31" s="57"/>
    </row>
    <row r="32" spans="1:9" ht="17.25" customHeight="1" thickBot="1" x14ac:dyDescent="0.3">
      <c r="A32" s="31"/>
      <c r="B32" s="28"/>
      <c r="C32" s="32"/>
      <c r="D32" s="72"/>
      <c r="E32" s="73"/>
      <c r="I32" s="69"/>
    </row>
    <row r="33" spans="1:9" ht="23.25" customHeight="1" x14ac:dyDescent="0.25">
      <c r="D33" s="187" t="s">
        <v>42</v>
      </c>
      <c r="E33" s="188"/>
    </row>
    <row r="34" spans="1:9" ht="24" customHeight="1" x14ac:dyDescent="0.25">
      <c r="A34" s="9"/>
      <c r="B34" s="9"/>
      <c r="C34" s="9"/>
      <c r="D34" s="189" t="e">
        <f>B3-D31</f>
        <v>#REF!</v>
      </c>
      <c r="E34" s="188"/>
      <c r="I34" s="9"/>
    </row>
    <row r="35" spans="1:9" ht="24" customHeight="1" x14ac:dyDescent="0.25">
      <c r="A35" s="9"/>
      <c r="B35" s="9"/>
      <c r="C35" s="9"/>
      <c r="D35" s="29" t="s">
        <v>43</v>
      </c>
      <c r="E35" s="29" t="s">
        <v>44</v>
      </c>
      <c r="I35" s="9"/>
    </row>
    <row r="36" spans="1:9" ht="24" customHeight="1" x14ac:dyDescent="0.25">
      <c r="A36" s="9"/>
      <c r="B36" s="9"/>
      <c r="C36" s="9"/>
      <c r="D36" s="30" t="e">
        <f>B3+E31</f>
        <v>#REF!</v>
      </c>
      <c r="E36" s="30" t="e">
        <f>-E28+(B3*1.8%)</f>
        <v>#REF!</v>
      </c>
      <c r="I36" s="9"/>
    </row>
    <row r="37" spans="1:9" ht="24" customHeight="1" x14ac:dyDescent="0.25">
      <c r="A37" s="9"/>
      <c r="B37" s="9"/>
      <c r="C37" s="9"/>
      <c r="D37" s="10"/>
      <c r="E37" s="10"/>
      <c r="I37" s="9"/>
    </row>
    <row r="38" spans="1:9" ht="24" customHeight="1" x14ac:dyDescent="0.25">
      <c r="A38" s="9"/>
      <c r="B38" s="9"/>
      <c r="C38" s="9"/>
      <c r="D38" s="10"/>
      <c r="E38" s="10"/>
      <c r="I38" s="9"/>
    </row>
    <row r="39" spans="1:9" ht="24" customHeight="1" x14ac:dyDescent="0.25">
      <c r="A39" s="9"/>
      <c r="B39" s="9"/>
      <c r="C39" s="9"/>
      <c r="D39" s="10"/>
      <c r="E39" s="10"/>
      <c r="I39" s="9"/>
    </row>
    <row r="40" spans="1:9" ht="24" customHeight="1" thickBot="1" x14ac:dyDescent="0.3">
      <c r="A40" s="9"/>
      <c r="B40" s="9"/>
      <c r="C40" s="9"/>
      <c r="D40" s="10"/>
      <c r="E40" s="10"/>
      <c r="I40" s="9"/>
    </row>
    <row r="41" spans="1:9" ht="24" customHeight="1" thickBot="1" x14ac:dyDescent="0.3">
      <c r="A41" s="190" t="s">
        <v>65</v>
      </c>
      <c r="B41" s="191"/>
      <c r="C41" s="191"/>
      <c r="D41" s="70" t="e">
        <f>+'Bulletin non-cadre'!#REF!</f>
        <v>#REF!</v>
      </c>
      <c r="E41" s="9"/>
      <c r="I41" s="9"/>
    </row>
    <row r="42" spans="1:9" x14ac:dyDescent="0.25">
      <c r="A42" s="9"/>
      <c r="B42" s="9"/>
      <c r="C42" s="9"/>
      <c r="D42" s="9"/>
      <c r="E42" s="9"/>
      <c r="I42" s="9"/>
    </row>
    <row r="43" spans="1:9" x14ac:dyDescent="0.25">
      <c r="A43" s="9"/>
      <c r="B43" s="9"/>
      <c r="C43" s="9"/>
      <c r="D43" s="9"/>
      <c r="E43" s="9"/>
      <c r="I43" s="9"/>
    </row>
    <row r="44" spans="1:9" x14ac:dyDescent="0.25">
      <c r="A44" s="9"/>
      <c r="B44" s="9"/>
      <c r="C44" s="9"/>
      <c r="D44" s="9"/>
      <c r="E44" s="9"/>
      <c r="I44" s="9"/>
    </row>
    <row r="45" spans="1:9" x14ac:dyDescent="0.25">
      <c r="A45" s="9"/>
      <c r="B45" s="9"/>
      <c r="C45" s="9"/>
      <c r="D45" s="9"/>
      <c r="E45" s="9"/>
      <c r="I45" s="9"/>
    </row>
    <row r="46" spans="1:9" x14ac:dyDescent="0.25">
      <c r="A46" s="9"/>
      <c r="B46" s="9"/>
      <c r="C46" s="9"/>
      <c r="D46" s="9"/>
      <c r="E46" s="9"/>
      <c r="I46" s="9"/>
    </row>
    <row r="47" spans="1:9" x14ac:dyDescent="0.25">
      <c r="A47" s="9"/>
      <c r="B47" s="9"/>
      <c r="C47" s="9"/>
      <c r="D47" s="9"/>
      <c r="E47" s="9"/>
      <c r="I47" s="9"/>
    </row>
  </sheetData>
  <mergeCells count="9">
    <mergeCell ref="I4:I5"/>
    <mergeCell ref="D33:E33"/>
    <mergeCell ref="D34:E34"/>
    <mergeCell ref="A41:C4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35C7-2DFA-4FCC-BBF8-9B2A097C6347}">
  <dimension ref="A1:I45"/>
  <sheetViews>
    <sheetView workbookViewId="0">
      <selection sqref="A1:E1048576"/>
    </sheetView>
  </sheetViews>
  <sheetFormatPr baseColWidth="10" defaultRowHeight="12" x14ac:dyDescent="0.25"/>
  <cols>
    <col min="1" max="1" width="46.28515625" style="76" customWidth="1"/>
    <col min="2" max="2" width="16" style="76" customWidth="1"/>
    <col min="3" max="3" width="14.140625" style="76" customWidth="1"/>
    <col min="4" max="4" width="14.7109375" style="76" customWidth="1"/>
    <col min="5" max="5" width="13.85546875" style="76" customWidth="1"/>
    <col min="6" max="6" width="21.7109375" style="76" customWidth="1"/>
    <col min="7" max="8" width="0" style="76" hidden="1" customWidth="1"/>
    <col min="9" max="9" width="14.28515625" style="76" hidden="1" customWidth="1"/>
    <col min="10" max="16384" width="11.42578125" style="76"/>
  </cols>
  <sheetData>
    <row r="1" spans="1:9" ht="18" x14ac:dyDescent="0.25">
      <c r="A1" s="74" t="s">
        <v>0</v>
      </c>
      <c r="B1" s="75"/>
      <c r="C1" s="75"/>
      <c r="D1" s="75"/>
      <c r="I1" s="75"/>
    </row>
    <row r="2" spans="1:9" ht="15" customHeight="1" thickBot="1" x14ac:dyDescent="0.3">
      <c r="C2" s="77"/>
      <c r="D2" s="77"/>
      <c r="E2" s="77"/>
      <c r="I2" s="77"/>
    </row>
    <row r="3" spans="1:9" ht="24" customHeight="1" thickBot="1" x14ac:dyDescent="0.3">
      <c r="A3" s="78" t="s">
        <v>1</v>
      </c>
      <c r="B3" s="79" t="e">
        <f>+#REF!</f>
        <v>#REF!</v>
      </c>
      <c r="C3" s="80"/>
      <c r="D3" s="80"/>
      <c r="E3" s="80"/>
      <c r="I3" s="80"/>
    </row>
    <row r="4" spans="1:9" ht="18" customHeight="1" x14ac:dyDescent="0.25">
      <c r="A4" s="200"/>
      <c r="B4" s="202" t="s">
        <v>2</v>
      </c>
      <c r="C4" s="202" t="s">
        <v>3</v>
      </c>
      <c r="D4" s="202" t="s">
        <v>4</v>
      </c>
      <c r="E4" s="198" t="s">
        <v>6</v>
      </c>
      <c r="I4" s="202" t="s">
        <v>5</v>
      </c>
    </row>
    <row r="5" spans="1:9" ht="9.75" customHeight="1" x14ac:dyDescent="0.25">
      <c r="A5" s="201"/>
      <c r="B5" s="203"/>
      <c r="C5" s="203"/>
      <c r="D5" s="203"/>
      <c r="E5" s="199"/>
      <c r="I5" s="203"/>
    </row>
    <row r="6" spans="1:9" ht="18" customHeight="1" x14ac:dyDescent="0.25">
      <c r="A6" s="81" t="s">
        <v>19</v>
      </c>
      <c r="B6" s="82"/>
      <c r="C6" s="82"/>
      <c r="D6" s="82"/>
      <c r="E6" s="83"/>
      <c r="I6" s="82"/>
    </row>
    <row r="7" spans="1:9" ht="17.25" customHeight="1" x14ac:dyDescent="0.25">
      <c r="A7" s="84" t="s">
        <v>20</v>
      </c>
      <c r="B7" s="85" t="e">
        <f>$B$3</f>
        <v>#REF!</v>
      </c>
      <c r="C7" s="86">
        <v>7.4999999999999997E-3</v>
      </c>
      <c r="D7" s="85" t="e">
        <f>B7*C7</f>
        <v>#REF!</v>
      </c>
      <c r="E7" s="87" t="e">
        <f>B7*I7</f>
        <v>#REF!</v>
      </c>
      <c r="I7" s="86">
        <f>'[1]v 12 Grille de cotisations'!D9</f>
        <v>0.12889999999999999</v>
      </c>
    </row>
    <row r="8" spans="1:9" ht="17.25" customHeight="1" x14ac:dyDescent="0.25">
      <c r="A8" s="84" t="s">
        <v>21</v>
      </c>
      <c r="B8" s="85">
        <v>3269</v>
      </c>
      <c r="C8" s="86"/>
      <c r="D8" s="85"/>
      <c r="E8" s="87">
        <f>B8*I8</f>
        <v>49.034999999999997</v>
      </c>
      <c r="I8" s="86">
        <v>1.4999999999999999E-2</v>
      </c>
    </row>
    <row r="9" spans="1:9" ht="17.25" customHeight="1" x14ac:dyDescent="0.25">
      <c r="A9" s="84" t="s">
        <v>22</v>
      </c>
      <c r="B9" s="85" t="e">
        <f>$B$3</f>
        <v>#REF!</v>
      </c>
      <c r="C9" s="86" t="e">
        <f>#REF!</f>
        <v>#REF!</v>
      </c>
      <c r="D9" s="85" t="e">
        <f>B9*C9</f>
        <v>#REF!</v>
      </c>
      <c r="E9" s="87" t="e">
        <f>B9*I9</f>
        <v>#REF!</v>
      </c>
      <c r="I9" s="86" t="e">
        <f>#REF!</f>
        <v>#REF!</v>
      </c>
    </row>
    <row r="10" spans="1:9" ht="17.25" customHeight="1" x14ac:dyDescent="0.25">
      <c r="A10" s="88" t="s">
        <v>22</v>
      </c>
      <c r="B10" s="85"/>
      <c r="C10" s="86"/>
      <c r="D10" s="89" t="e">
        <f>#REF!</f>
        <v>#REF!</v>
      </c>
      <c r="E10" s="87" t="e">
        <f>#REF!</f>
        <v>#REF!</v>
      </c>
      <c r="I10" s="86"/>
    </row>
    <row r="11" spans="1:9" ht="17.25" customHeight="1" x14ac:dyDescent="0.25">
      <c r="A11" s="81" t="s">
        <v>23</v>
      </c>
      <c r="B11" s="85" t="e">
        <f>B3</f>
        <v>#REF!</v>
      </c>
      <c r="C11" s="91"/>
      <c r="D11" s="92"/>
      <c r="E11" s="87" t="e">
        <f>B11*I11</f>
        <v>#REF!</v>
      </c>
      <c r="I11" s="86">
        <f>'[2]corrigé exercice'!E13</f>
        <v>2.5000000000000001E-2</v>
      </c>
    </row>
    <row r="12" spans="1:9" ht="17.25" customHeight="1" x14ac:dyDescent="0.25">
      <c r="A12" s="81" t="s">
        <v>8</v>
      </c>
      <c r="B12" s="85"/>
      <c r="C12" s="91"/>
      <c r="D12" s="92"/>
      <c r="E12" s="90"/>
      <c r="I12" s="86"/>
    </row>
    <row r="13" spans="1:9" ht="17.25" customHeight="1" x14ac:dyDescent="0.25">
      <c r="A13" s="84" t="s">
        <v>24</v>
      </c>
      <c r="B13" s="85">
        <v>3269</v>
      </c>
      <c r="C13" s="86">
        <f>'[1]v 12 Grille de cotisations'!C22</f>
        <v>6.9000000000000006E-2</v>
      </c>
      <c r="D13" s="85">
        <f>B13*C13</f>
        <v>225.56100000000001</v>
      </c>
      <c r="E13" s="87">
        <f>B13*I13</f>
        <v>279.49950000000001</v>
      </c>
      <c r="I13" s="86">
        <f>'[1]v 12 Grille de cotisations'!D22</f>
        <v>8.5500000000000007E-2</v>
      </c>
    </row>
    <row r="14" spans="1:9" ht="17.25" customHeight="1" x14ac:dyDescent="0.25">
      <c r="A14" s="84" t="s">
        <v>25</v>
      </c>
      <c r="B14" s="85" t="e">
        <f>B3</f>
        <v>#REF!</v>
      </c>
      <c r="C14" s="86">
        <f>'[1]v 12 Grille de cotisations'!C10</f>
        <v>4.0000000000000001E-3</v>
      </c>
      <c r="D14" s="85" t="e">
        <f>B14*C14</f>
        <v>#REF!</v>
      </c>
      <c r="E14" s="87" t="e">
        <f>B14*I14</f>
        <v>#REF!</v>
      </c>
      <c r="I14" s="86">
        <f>'[1]v 12 Grille de cotisations'!D10</f>
        <v>1.9E-2</v>
      </c>
    </row>
    <row r="15" spans="1:9" ht="17.25" customHeight="1" x14ac:dyDescent="0.25">
      <c r="A15" s="84" t="s">
        <v>26</v>
      </c>
      <c r="B15" s="85">
        <v>3269</v>
      </c>
      <c r="C15" s="93">
        <f>3.1%+0.8%+0.13%</f>
        <v>4.0300000000000002E-2</v>
      </c>
      <c r="D15" s="85">
        <f>B15*C15</f>
        <v>131.7407</v>
      </c>
      <c r="E15" s="121">
        <f>B15*I15</f>
        <v>198.42830000000004</v>
      </c>
      <c r="I15" s="86">
        <f>4.65%+1.2%+0.22%</f>
        <v>6.0700000000000011E-2</v>
      </c>
    </row>
    <row r="16" spans="1:9" ht="17.25" customHeight="1" x14ac:dyDescent="0.25">
      <c r="A16" s="84" t="s">
        <v>27</v>
      </c>
      <c r="B16" s="85"/>
      <c r="C16" s="93"/>
      <c r="D16" s="85"/>
      <c r="E16" s="90"/>
      <c r="I16" s="86"/>
    </row>
    <row r="17" spans="1:9" ht="17.25" customHeight="1" x14ac:dyDescent="0.25">
      <c r="A17" s="84" t="s">
        <v>28</v>
      </c>
      <c r="B17" s="85" t="e">
        <f>B14-B15</f>
        <v>#REF!</v>
      </c>
      <c r="C17" s="93" t="e">
        <f>#REF!+#REF!+#REF!</f>
        <v>#REF!</v>
      </c>
      <c r="D17" s="85" t="e">
        <f>C17*B17</f>
        <v>#REF!</v>
      </c>
      <c r="E17" s="122" t="e">
        <f>I17*B17</f>
        <v>#REF!</v>
      </c>
      <c r="I17" s="86">
        <f>1.3%+0.22%+12.75%</f>
        <v>0.14269999999999999</v>
      </c>
    </row>
    <row r="18" spans="1:9" ht="17.25" customHeight="1" x14ac:dyDescent="0.25">
      <c r="A18" s="84" t="s">
        <v>29</v>
      </c>
      <c r="B18" s="85"/>
      <c r="C18" s="93"/>
      <c r="D18" s="85"/>
      <c r="E18" s="90"/>
      <c r="I18" s="86"/>
    </row>
    <row r="19" spans="1:9" ht="17.25" customHeight="1" x14ac:dyDescent="0.25">
      <c r="A19" s="84" t="s">
        <v>30</v>
      </c>
      <c r="B19" s="85"/>
      <c r="C19" s="93"/>
      <c r="D19" s="85"/>
      <c r="E19" s="90"/>
      <c r="I19" s="86"/>
    </row>
    <row r="20" spans="1:9" ht="17.25" customHeight="1" x14ac:dyDescent="0.25">
      <c r="A20" s="94" t="s">
        <v>31</v>
      </c>
      <c r="B20" s="95" t="e">
        <f>B7</f>
        <v>#REF!</v>
      </c>
      <c r="C20" s="93"/>
      <c r="D20" s="85"/>
      <c r="E20" s="87" t="e">
        <f>B20*I20</f>
        <v>#REF!</v>
      </c>
      <c r="I20" s="86">
        <v>5.2499999999999998E-2</v>
      </c>
    </row>
    <row r="21" spans="1:9" ht="17.25" customHeight="1" x14ac:dyDescent="0.25">
      <c r="A21" s="94" t="s">
        <v>33</v>
      </c>
      <c r="B21" s="96"/>
      <c r="C21" s="97"/>
      <c r="D21" s="98"/>
      <c r="E21" s="90"/>
      <c r="I21" s="99"/>
    </row>
    <row r="22" spans="1:9" ht="17.25" customHeight="1" x14ac:dyDescent="0.25">
      <c r="A22" s="94" t="s">
        <v>7</v>
      </c>
      <c r="B22" s="85" t="e">
        <f t="shared" ref="B22:B23" si="0">$B$3</f>
        <v>#REF!</v>
      </c>
      <c r="C22" s="86">
        <v>2.4E-2</v>
      </c>
      <c r="D22" s="85" t="e">
        <f t="shared" ref="D22:D23" si="1">B22*C22</f>
        <v>#REF!</v>
      </c>
      <c r="E22" s="87" t="e">
        <f>B22*I22</f>
        <v>#REF!</v>
      </c>
      <c r="I22" s="86">
        <v>4.2000000000000003E-2</v>
      </c>
    </row>
    <row r="23" spans="1:9" ht="17.25" customHeight="1" x14ac:dyDescent="0.25">
      <c r="A23" s="94" t="s">
        <v>34</v>
      </c>
      <c r="B23" s="85" t="e">
        <f t="shared" si="0"/>
        <v>#REF!</v>
      </c>
      <c r="C23" s="100">
        <v>2.4000000000000001E-4</v>
      </c>
      <c r="D23" s="85" t="e">
        <f t="shared" si="1"/>
        <v>#REF!</v>
      </c>
      <c r="E23" s="87" t="e">
        <f>B23*I23</f>
        <v>#REF!</v>
      </c>
      <c r="I23" s="100">
        <v>3.6000000000000002E-4</v>
      </c>
    </row>
    <row r="24" spans="1:9" ht="17.25" customHeight="1" x14ac:dyDescent="0.25">
      <c r="A24" s="94" t="s">
        <v>35</v>
      </c>
      <c r="B24" s="95">
        <v>3269</v>
      </c>
      <c r="C24" s="93"/>
      <c r="D24" s="85"/>
      <c r="E24" s="87">
        <f>B24*I24</f>
        <v>3.2690000000000001</v>
      </c>
      <c r="I24" s="86">
        <v>1E-3</v>
      </c>
    </row>
    <row r="25" spans="1:9" ht="17.25" customHeight="1" x14ac:dyDescent="0.25">
      <c r="A25" s="124" t="s">
        <v>36</v>
      </c>
      <c r="B25" s="125" t="e">
        <f>B3</f>
        <v>#REF!</v>
      </c>
      <c r="C25" s="97"/>
      <c r="D25" s="98"/>
      <c r="E25" s="123" t="e">
        <f>B25*I25</f>
        <v>#REF!</v>
      </c>
      <c r="I25" s="99">
        <f>1%+0.3%+0.01%+0.016%+0.68%+1%</f>
        <v>3.0060000000000003E-2</v>
      </c>
    </row>
    <row r="26" spans="1:9" ht="17.25" customHeight="1" x14ac:dyDescent="0.25">
      <c r="A26" s="94" t="s">
        <v>37</v>
      </c>
      <c r="B26" s="95"/>
      <c r="C26" s="93"/>
      <c r="D26" s="85"/>
      <c r="E26" s="90"/>
      <c r="I26" s="86"/>
    </row>
    <row r="27" spans="1:9" ht="17.25" customHeight="1" x14ac:dyDescent="0.25">
      <c r="A27" s="84" t="s">
        <v>38</v>
      </c>
      <c r="B27" s="85" t="e">
        <f>(B3*0.9825)+E10+E9+E8</f>
        <v>#REF!</v>
      </c>
      <c r="C27" s="86">
        <v>2.9000000000000001E-2</v>
      </c>
      <c r="D27" s="85" t="e">
        <f t="shared" ref="D27:D28" si="2">B27*C27</f>
        <v>#REF!</v>
      </c>
      <c r="E27" s="101"/>
      <c r="F27" s="102"/>
      <c r="I27" s="91"/>
    </row>
    <row r="28" spans="1:9" ht="17.25" customHeight="1" x14ac:dyDescent="0.25">
      <c r="A28" s="84" t="s">
        <v>39</v>
      </c>
      <c r="B28" s="85" t="e">
        <f>B27</f>
        <v>#REF!</v>
      </c>
      <c r="C28" s="86">
        <v>5.0999999999999997E-2</v>
      </c>
      <c r="D28" s="85" t="e">
        <f t="shared" si="2"/>
        <v>#REF!</v>
      </c>
      <c r="E28" s="101"/>
      <c r="I28" s="91"/>
    </row>
    <row r="29" spans="1:9" ht="17.25" customHeight="1" x14ac:dyDescent="0.25">
      <c r="A29" s="94" t="s">
        <v>40</v>
      </c>
      <c r="B29" s="85"/>
      <c r="C29" s="103"/>
      <c r="D29" s="85"/>
      <c r="E29" s="104"/>
      <c r="I29" s="105"/>
    </row>
    <row r="30" spans="1:9" ht="17.25" customHeight="1" x14ac:dyDescent="0.25">
      <c r="A30" s="94" t="s">
        <v>41</v>
      </c>
      <c r="B30" s="106"/>
      <c r="C30" s="82"/>
      <c r="D30" s="107" t="e">
        <f>SUM(D7:D29)</f>
        <v>#REF!</v>
      </c>
      <c r="E30" s="107" t="e">
        <f>SUM(E7:E29)</f>
        <v>#REF!</v>
      </c>
      <c r="G30" s="108" t="e">
        <f>2841.87-E30</f>
        <v>#REF!</v>
      </c>
      <c r="H30" s="109" t="e">
        <f>G30/6000</f>
        <v>#REF!</v>
      </c>
      <c r="I30" s="92"/>
    </row>
    <row r="31" spans="1:9" ht="17.25" customHeight="1" thickBot="1" x14ac:dyDescent="0.3">
      <c r="D31" s="204" t="s">
        <v>42</v>
      </c>
      <c r="E31" s="205"/>
      <c r="I31" s="110"/>
    </row>
    <row r="32" spans="1:9" ht="17.25" customHeight="1" x14ac:dyDescent="0.25">
      <c r="A32" s="111"/>
      <c r="B32" s="112"/>
      <c r="C32" s="113"/>
      <c r="D32" s="206" t="e">
        <f>B3-D30</f>
        <v>#REF!</v>
      </c>
      <c r="E32" s="205"/>
      <c r="I32" s="112"/>
    </row>
    <row r="33" spans="1:9" ht="25.5" customHeight="1" x14ac:dyDescent="0.25">
      <c r="A33" s="114"/>
      <c r="B33" s="112"/>
      <c r="C33" s="113"/>
      <c r="D33" s="115" t="s">
        <v>43</v>
      </c>
      <c r="E33" s="115" t="s">
        <v>44</v>
      </c>
      <c r="I33" s="112"/>
    </row>
    <row r="34" spans="1:9" ht="17.25" customHeight="1" x14ac:dyDescent="0.25">
      <c r="A34" s="126" t="s">
        <v>65</v>
      </c>
      <c r="B34" s="118" t="e">
        <f>#REF!</f>
        <v>#REF!</v>
      </c>
      <c r="C34" s="113"/>
      <c r="D34" s="116" t="e">
        <f>B3+E30</f>
        <v>#REF!</v>
      </c>
      <c r="E34" s="116"/>
      <c r="I34" s="112"/>
    </row>
    <row r="35" spans="1:9" ht="17.25" customHeight="1" x14ac:dyDescent="0.25">
      <c r="A35" s="114"/>
      <c r="B35" s="112"/>
      <c r="C35" s="113"/>
      <c r="D35" s="117"/>
      <c r="E35" s="112"/>
      <c r="I35" s="112"/>
    </row>
    <row r="36" spans="1:9" ht="17.25" customHeight="1" x14ac:dyDescent="0.25">
      <c r="A36" s="114"/>
      <c r="B36" s="112"/>
      <c r="C36" s="113"/>
      <c r="D36" s="117"/>
      <c r="E36" s="112"/>
      <c r="I36" s="112"/>
    </row>
    <row r="37" spans="1:9" ht="23.25" customHeight="1" x14ac:dyDescent="0.25">
      <c r="B37" s="127"/>
      <c r="C37" s="127"/>
      <c r="E37" s="80"/>
      <c r="I37" s="80"/>
    </row>
    <row r="38" spans="1:9" ht="24" customHeight="1" x14ac:dyDescent="0.25">
      <c r="A38" s="119"/>
      <c r="B38" s="119"/>
      <c r="C38" s="119"/>
      <c r="D38" s="120"/>
      <c r="E38" s="120"/>
      <c r="I38" s="119"/>
    </row>
    <row r="39" spans="1:9" ht="24" customHeight="1" x14ac:dyDescent="0.25">
      <c r="A39" s="119"/>
      <c r="B39" s="119"/>
      <c r="C39" s="119"/>
      <c r="D39" s="119"/>
      <c r="E39" s="119"/>
      <c r="I39" s="119"/>
    </row>
    <row r="40" spans="1:9" x14ac:dyDescent="0.25">
      <c r="A40" s="119"/>
      <c r="B40" s="119"/>
      <c r="C40" s="119"/>
      <c r="D40" s="119"/>
      <c r="E40" s="119"/>
      <c r="I40" s="119"/>
    </row>
    <row r="41" spans="1:9" x14ac:dyDescent="0.25">
      <c r="A41" s="119"/>
      <c r="B41" s="119"/>
      <c r="C41" s="119"/>
      <c r="D41" s="119"/>
      <c r="E41" s="119"/>
      <c r="I41" s="119"/>
    </row>
    <row r="42" spans="1:9" x14ac:dyDescent="0.25">
      <c r="A42" s="119"/>
      <c r="B42" s="119"/>
      <c r="C42" s="119"/>
      <c r="D42" s="119"/>
      <c r="E42" s="119"/>
      <c r="I42" s="119"/>
    </row>
    <row r="43" spans="1:9" x14ac:dyDescent="0.25">
      <c r="A43" s="119"/>
      <c r="B43" s="119"/>
      <c r="C43" s="119"/>
      <c r="D43" s="119"/>
      <c r="E43" s="119"/>
      <c r="I43" s="119"/>
    </row>
    <row r="44" spans="1:9" x14ac:dyDescent="0.25">
      <c r="A44" s="119"/>
      <c r="B44" s="119"/>
      <c r="C44" s="119"/>
      <c r="D44" s="119"/>
      <c r="E44" s="119"/>
      <c r="I44" s="119"/>
    </row>
    <row r="45" spans="1:9" x14ac:dyDescent="0.25">
      <c r="A45" s="119"/>
      <c r="B45" s="119"/>
      <c r="C45" s="119"/>
      <c r="D45" s="119"/>
      <c r="E45" s="119"/>
      <c r="I45" s="119"/>
    </row>
  </sheetData>
  <mergeCells count="8">
    <mergeCell ref="I4:I5"/>
    <mergeCell ref="D31:E31"/>
    <mergeCell ref="D32:E3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46AF-E29E-4CCB-8018-85528AB0A880}">
  <dimension ref="A1:E35"/>
  <sheetViews>
    <sheetView tabSelected="1" zoomScale="90" zoomScaleNormal="90" workbookViewId="0">
      <selection activeCell="E25" sqref="E25"/>
    </sheetView>
  </sheetViews>
  <sheetFormatPr baseColWidth="10" defaultColWidth="15" defaultRowHeight="12" x14ac:dyDescent="0.25"/>
  <cols>
    <col min="1" max="1" width="54.140625" style="145" bestFit="1" customWidth="1"/>
    <col min="2" max="2" width="15" style="145"/>
    <col min="3" max="3" width="11.42578125" style="145" bestFit="1" customWidth="1"/>
    <col min="4" max="4" width="31.7109375" style="145" customWidth="1"/>
    <col min="5" max="5" width="22.85546875" style="145" customWidth="1"/>
    <col min="6" max="16384" width="15" style="145"/>
  </cols>
  <sheetData>
    <row r="1" spans="1:5" ht="21" customHeight="1" x14ac:dyDescent="0.25">
      <c r="A1" s="207" t="s">
        <v>73</v>
      </c>
      <c r="B1" s="208"/>
      <c r="C1" s="209"/>
      <c r="D1" s="209"/>
      <c r="E1" s="210"/>
    </row>
    <row r="2" spans="1:5" ht="15.75" thickBot="1" x14ac:dyDescent="0.3">
      <c r="A2" s="210"/>
      <c r="B2" s="210"/>
      <c r="C2" s="211"/>
      <c r="D2" s="211"/>
      <c r="E2" s="211"/>
    </row>
    <row r="3" spans="1:5" ht="24" customHeight="1" thickBot="1" x14ac:dyDescent="0.3">
      <c r="A3" s="212" t="s">
        <v>1</v>
      </c>
      <c r="B3" s="224">
        <v>1700</v>
      </c>
      <c r="C3" s="210"/>
      <c r="D3" s="210"/>
      <c r="E3" s="210"/>
    </row>
    <row r="4" spans="1:5" ht="18" customHeight="1" x14ac:dyDescent="0.25">
      <c r="A4" s="213"/>
      <c r="B4" s="214" t="s">
        <v>2</v>
      </c>
      <c r="C4" s="214" t="s">
        <v>66</v>
      </c>
      <c r="D4" s="214" t="s">
        <v>67</v>
      </c>
      <c r="E4" s="215" t="s">
        <v>68</v>
      </c>
    </row>
    <row r="5" spans="1:5" ht="17.25" customHeight="1" x14ac:dyDescent="0.25">
      <c r="A5" s="216" t="s">
        <v>19</v>
      </c>
      <c r="B5" s="225"/>
      <c r="C5" s="225"/>
      <c r="D5" s="225"/>
      <c r="E5" s="226"/>
    </row>
    <row r="6" spans="1:5" ht="17.25" customHeight="1" x14ac:dyDescent="0.25">
      <c r="A6" s="217" t="s">
        <v>20</v>
      </c>
      <c r="B6" s="227">
        <v>1700</v>
      </c>
      <c r="C6" s="228"/>
      <c r="D6" s="227"/>
      <c r="E6" s="229">
        <v>221</v>
      </c>
    </row>
    <row r="7" spans="1:5" ht="17.25" customHeight="1" x14ac:dyDescent="0.25">
      <c r="A7" s="217" t="s">
        <v>21</v>
      </c>
      <c r="B7" s="227">
        <v>1700</v>
      </c>
      <c r="C7" s="228">
        <v>8.5000000000000006E-3</v>
      </c>
      <c r="D7" s="227">
        <f>C7*B7</f>
        <v>14.450000000000001</v>
      </c>
      <c r="E7" s="230">
        <v>21.25</v>
      </c>
    </row>
    <row r="8" spans="1:5" ht="17.25" customHeight="1" x14ac:dyDescent="0.25">
      <c r="A8" s="217" t="s">
        <v>22</v>
      </c>
      <c r="B8" s="227">
        <v>1700</v>
      </c>
      <c r="C8" s="228">
        <v>9.4999999999999998E-3</v>
      </c>
      <c r="D8" s="227">
        <v>16.149999999999999</v>
      </c>
      <c r="E8" s="230">
        <v>32.299999999999997</v>
      </c>
    </row>
    <row r="9" spans="1:5" ht="17.25" customHeight="1" x14ac:dyDescent="0.25">
      <c r="A9" s="216" t="s">
        <v>23</v>
      </c>
      <c r="B9" s="227">
        <v>1700</v>
      </c>
      <c r="C9" s="231"/>
      <c r="D9" s="232"/>
      <c r="E9" s="229">
        <v>42.5</v>
      </c>
    </row>
    <row r="10" spans="1:5" ht="17.25" customHeight="1" x14ac:dyDescent="0.25">
      <c r="A10" s="216" t="s">
        <v>8</v>
      </c>
      <c r="B10" s="227"/>
      <c r="C10" s="231"/>
      <c r="D10" s="232"/>
      <c r="E10" s="230"/>
    </row>
    <row r="11" spans="1:5" ht="17.25" customHeight="1" x14ac:dyDescent="0.25">
      <c r="A11" s="217" t="s">
        <v>24</v>
      </c>
      <c r="B11" s="227">
        <v>1700</v>
      </c>
      <c r="C11" s="228">
        <v>6.9000000000000006E-2</v>
      </c>
      <c r="D11" s="227">
        <v>117.30000000000001</v>
      </c>
      <c r="E11" s="229">
        <v>145.35000000000002</v>
      </c>
    </row>
    <row r="12" spans="1:5" ht="17.25" customHeight="1" x14ac:dyDescent="0.25">
      <c r="A12" s="217" t="s">
        <v>25</v>
      </c>
      <c r="B12" s="227">
        <v>1700</v>
      </c>
      <c r="C12" s="228">
        <v>4.0000000000000001E-3</v>
      </c>
      <c r="D12" s="227">
        <v>6.8</v>
      </c>
      <c r="E12" s="229">
        <v>32.299999999999997</v>
      </c>
    </row>
    <row r="13" spans="1:5" ht="17.25" customHeight="1" x14ac:dyDescent="0.25">
      <c r="A13" s="218" t="s">
        <v>69</v>
      </c>
      <c r="B13" s="227">
        <v>1700</v>
      </c>
      <c r="C13" s="233">
        <v>3.9E-2</v>
      </c>
      <c r="D13" s="227">
        <v>66.3</v>
      </c>
      <c r="E13" s="229">
        <v>99.450000000000017</v>
      </c>
    </row>
    <row r="14" spans="1:5" ht="17.25" customHeight="1" x14ac:dyDescent="0.25">
      <c r="A14" s="218" t="s">
        <v>70</v>
      </c>
      <c r="B14" s="227"/>
      <c r="C14" s="233"/>
      <c r="D14" s="227"/>
      <c r="E14" s="230"/>
    </row>
    <row r="15" spans="1:5" ht="17.25" customHeight="1" x14ac:dyDescent="0.25">
      <c r="A15" s="217" t="s">
        <v>30</v>
      </c>
      <c r="B15" s="227"/>
      <c r="C15" s="233"/>
      <c r="D15" s="227"/>
      <c r="E15" s="230"/>
    </row>
    <row r="16" spans="1:5" ht="17.25" customHeight="1" x14ac:dyDescent="0.25">
      <c r="A16" s="216" t="s">
        <v>75</v>
      </c>
      <c r="B16" s="234">
        <v>1700</v>
      </c>
      <c r="C16" s="233"/>
      <c r="D16" s="227"/>
      <c r="E16" s="229">
        <v>58.650000000000006</v>
      </c>
    </row>
    <row r="17" spans="1:5" ht="17.25" customHeight="1" x14ac:dyDescent="0.25">
      <c r="A17" s="216" t="s">
        <v>33</v>
      </c>
      <c r="B17" s="227">
        <v>1700</v>
      </c>
      <c r="C17" s="252">
        <v>9.4999999999999998E-3</v>
      </c>
      <c r="D17" s="253">
        <f>B17*C17</f>
        <v>16.149999999999999</v>
      </c>
      <c r="E17" s="229">
        <v>71.400000000000006</v>
      </c>
    </row>
    <row r="18" spans="1:5" ht="17.25" customHeight="1" x14ac:dyDescent="0.25">
      <c r="A18" s="216" t="s">
        <v>71</v>
      </c>
      <c r="B18" s="227">
        <v>1700</v>
      </c>
      <c r="C18" s="233"/>
      <c r="D18" s="227"/>
      <c r="E18" s="235">
        <v>44.98</v>
      </c>
    </row>
    <row r="19" spans="1:5" ht="17.25" customHeight="1" x14ac:dyDescent="0.25">
      <c r="A19" s="216" t="s">
        <v>37</v>
      </c>
      <c r="B19" s="234"/>
      <c r="C19" s="233"/>
      <c r="D19" s="227"/>
      <c r="E19" s="230"/>
    </row>
    <row r="20" spans="1:5" ht="27" customHeight="1" x14ac:dyDescent="0.25">
      <c r="A20" s="219" t="s">
        <v>76</v>
      </c>
      <c r="B20" s="227">
        <v>1723.8</v>
      </c>
      <c r="C20" s="228">
        <v>2.9000000000000001E-2</v>
      </c>
      <c r="D20" s="227">
        <v>49.990200000000002</v>
      </c>
      <c r="E20" s="236"/>
    </row>
    <row r="21" spans="1:5" ht="25.5" customHeight="1" x14ac:dyDescent="0.25">
      <c r="A21" s="220" t="s">
        <v>77</v>
      </c>
      <c r="B21" s="227">
        <v>1723.8</v>
      </c>
      <c r="C21" s="228">
        <v>6.8000000000000005E-2</v>
      </c>
      <c r="D21" s="227">
        <f>B21*C21</f>
        <v>117.2184</v>
      </c>
      <c r="E21" s="236"/>
    </row>
    <row r="22" spans="1:5" ht="17.25" customHeight="1" x14ac:dyDescent="0.25">
      <c r="A22" s="221" t="s">
        <v>78</v>
      </c>
      <c r="B22" s="227"/>
      <c r="C22" s="237"/>
      <c r="D22" s="227"/>
      <c r="E22" s="238">
        <v>-327.08</v>
      </c>
    </row>
    <row r="23" spans="1:5" ht="17.25" customHeight="1" x14ac:dyDescent="0.25">
      <c r="A23" s="216" t="s">
        <v>41</v>
      </c>
      <c r="B23" s="239"/>
      <c r="C23" s="225"/>
      <c r="D23" s="240">
        <f>SUM(D6:D22)</f>
        <v>404.35860000000002</v>
      </c>
      <c r="E23" s="241">
        <f>SUM(E6:E22)</f>
        <v>442.10000000000008</v>
      </c>
    </row>
    <row r="24" spans="1:5" ht="27.75" customHeight="1" thickBot="1" x14ac:dyDescent="0.3">
      <c r="A24" s="210"/>
      <c r="B24" s="242"/>
      <c r="C24" s="242"/>
      <c r="D24" s="248" t="s">
        <v>80</v>
      </c>
      <c r="E24" s="249">
        <f>B3-D23</f>
        <v>1295.6414</v>
      </c>
    </row>
    <row r="25" spans="1:5" ht="38.25" x14ac:dyDescent="0.25">
      <c r="A25" s="261" t="s">
        <v>85</v>
      </c>
      <c r="B25" s="242"/>
      <c r="C25" s="242"/>
      <c r="D25" s="243" t="s">
        <v>74</v>
      </c>
      <c r="E25" s="260">
        <f>1700*0.52975%</f>
        <v>9.0057500000000008</v>
      </c>
    </row>
    <row r="26" spans="1:5" ht="51" x14ac:dyDescent="0.25">
      <c r="A26" s="222"/>
      <c r="B26" s="245"/>
      <c r="C26" s="245"/>
      <c r="D26" s="250" t="s">
        <v>79</v>
      </c>
      <c r="E26" s="246">
        <f>-E22+(B3*1.8%)</f>
        <v>357.68</v>
      </c>
    </row>
    <row r="27" spans="1:5" ht="26.25" thickBot="1" x14ac:dyDescent="0.3">
      <c r="A27" s="210"/>
      <c r="B27" s="242"/>
      <c r="C27" s="245"/>
      <c r="D27" s="251" t="s">
        <v>43</v>
      </c>
      <c r="E27" s="247">
        <f>B3+E23</f>
        <v>2142.1</v>
      </c>
    </row>
    <row r="28" spans="1:5" ht="17.25" customHeight="1" x14ac:dyDescent="0.25">
      <c r="A28" s="222"/>
      <c r="B28" s="222"/>
      <c r="C28" s="223"/>
      <c r="D28" s="223"/>
      <c r="E28" s="223"/>
    </row>
    <row r="29" spans="1:5" ht="17.25" customHeight="1" x14ac:dyDescent="0.25">
      <c r="A29" s="222"/>
      <c r="B29" s="222"/>
      <c r="C29" s="222"/>
      <c r="D29" s="223"/>
      <c r="E29" s="223"/>
    </row>
    <row r="30" spans="1:5" ht="23.25" customHeight="1" x14ac:dyDescent="0.25">
      <c r="A30" s="210"/>
      <c r="B30" s="210"/>
      <c r="C30" s="210"/>
      <c r="D30" s="210"/>
      <c r="E30" s="222"/>
    </row>
    <row r="31" spans="1:5" ht="17.25" customHeight="1" x14ac:dyDescent="0.25">
      <c r="A31" s="169"/>
      <c r="B31" s="169"/>
      <c r="C31" s="169"/>
      <c r="D31" s="169"/>
      <c r="E31" s="169"/>
    </row>
    <row r="32" spans="1:5" ht="17.25" customHeight="1" x14ac:dyDescent="0.25">
      <c r="A32" s="169"/>
      <c r="B32" s="169"/>
      <c r="C32" s="169"/>
      <c r="D32" s="169"/>
      <c r="E32" s="169"/>
    </row>
    <row r="33" spans="1:5" ht="17.25" customHeight="1" x14ac:dyDescent="0.25">
      <c r="A33" s="169"/>
      <c r="B33" s="169"/>
      <c r="C33" s="169"/>
      <c r="D33" s="169"/>
      <c r="E33" s="169"/>
    </row>
    <row r="34" spans="1:5" ht="17.25" customHeight="1" x14ac:dyDescent="0.25">
      <c r="A34" s="169"/>
      <c r="B34" s="169"/>
      <c r="C34" s="169"/>
      <c r="D34" s="169"/>
      <c r="E34" s="169"/>
    </row>
    <row r="35" spans="1:5" x14ac:dyDescent="0.25">
      <c r="A35" s="169"/>
      <c r="B35" s="169"/>
      <c r="C35" s="169"/>
      <c r="D35" s="169"/>
      <c r="E35" s="169"/>
    </row>
  </sheetData>
  <mergeCells count="1">
    <mergeCell ref="A1:B1"/>
  </mergeCells>
  <pageMargins left="0" right="0" top="0" bottom="0" header="0" footer="0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6183-7892-46C9-9813-3A8A19DCCE2B}">
  <dimension ref="A1:E53"/>
  <sheetViews>
    <sheetView zoomScale="91" zoomScaleNormal="91" workbookViewId="0">
      <selection activeCell="F1" sqref="F1"/>
    </sheetView>
  </sheetViews>
  <sheetFormatPr baseColWidth="10" defaultRowHeight="12" x14ac:dyDescent="0.25"/>
  <cols>
    <col min="1" max="1" width="59.42578125" style="80" customWidth="1"/>
    <col min="2" max="2" width="12.5703125" style="80" customWidth="1"/>
    <col min="3" max="3" width="12" style="80" customWidth="1"/>
    <col min="4" max="4" width="25.42578125" style="80" customWidth="1"/>
    <col min="5" max="5" width="13.85546875" style="80" customWidth="1"/>
    <col min="6" max="16384" width="11.42578125" style="16"/>
  </cols>
  <sheetData>
    <row r="1" spans="1:5" ht="15" customHeight="1" thickBot="1" x14ac:dyDescent="0.3">
      <c r="A1" s="128" t="s">
        <v>72</v>
      </c>
      <c r="B1" s="129"/>
      <c r="C1" s="129"/>
      <c r="D1" s="129"/>
    </row>
    <row r="2" spans="1:5" ht="15" customHeight="1" thickBot="1" x14ac:dyDescent="0.3">
      <c r="A2" s="78" t="s">
        <v>1</v>
      </c>
      <c r="B2" s="79">
        <v>6000</v>
      </c>
    </row>
    <row r="3" spans="1:5" ht="15" customHeight="1" x14ac:dyDescent="0.25">
      <c r="A3" s="200"/>
      <c r="B3" s="202" t="s">
        <v>2</v>
      </c>
      <c r="C3" s="202" t="s">
        <v>3</v>
      </c>
      <c r="D3" s="202" t="s">
        <v>4</v>
      </c>
      <c r="E3" s="198" t="s">
        <v>6</v>
      </c>
    </row>
    <row r="4" spans="1:5" ht="15" customHeight="1" x14ac:dyDescent="0.25">
      <c r="A4" s="201"/>
      <c r="B4" s="203"/>
      <c r="C4" s="203"/>
      <c r="D4" s="203"/>
      <c r="E4" s="199"/>
    </row>
    <row r="5" spans="1:5" ht="15" customHeight="1" x14ac:dyDescent="0.25">
      <c r="A5" s="94" t="s">
        <v>19</v>
      </c>
      <c r="B5" s="140"/>
      <c r="C5" s="141"/>
      <c r="D5" s="142"/>
      <c r="E5" s="143"/>
    </row>
    <row r="6" spans="1:5" ht="15" customHeight="1" x14ac:dyDescent="0.25">
      <c r="A6" s="84" t="s">
        <v>20</v>
      </c>
      <c r="B6" s="85">
        <v>6000</v>
      </c>
      <c r="C6" s="86"/>
      <c r="D6" s="85"/>
      <c r="E6" s="90">
        <v>780</v>
      </c>
    </row>
    <row r="7" spans="1:5" ht="15" customHeight="1" x14ac:dyDescent="0.25">
      <c r="A7" s="84" t="s">
        <v>21</v>
      </c>
      <c r="B7" s="85">
        <v>3311</v>
      </c>
      <c r="C7" s="86"/>
      <c r="D7" s="85"/>
      <c r="E7" s="90">
        <v>49.67</v>
      </c>
    </row>
    <row r="8" spans="1:5" ht="15" customHeight="1" x14ac:dyDescent="0.25">
      <c r="A8" s="52" t="s">
        <v>22</v>
      </c>
      <c r="B8" s="85"/>
      <c r="C8" s="86"/>
      <c r="D8" s="89">
        <v>25</v>
      </c>
      <c r="E8" s="90">
        <v>60</v>
      </c>
    </row>
    <row r="9" spans="1:5" ht="15" customHeight="1" x14ac:dyDescent="0.25">
      <c r="A9" s="94" t="s">
        <v>23</v>
      </c>
      <c r="B9" s="85">
        <v>6000</v>
      </c>
      <c r="C9" s="91"/>
      <c r="D9" s="92"/>
      <c r="E9" s="90">
        <v>150</v>
      </c>
    </row>
    <row r="10" spans="1:5" ht="15" customHeight="1" x14ac:dyDescent="0.25">
      <c r="A10" s="94" t="s">
        <v>8</v>
      </c>
      <c r="B10" s="140"/>
      <c r="C10" s="141"/>
      <c r="D10" s="142"/>
      <c r="E10" s="143"/>
    </row>
    <row r="11" spans="1:5" ht="15" customHeight="1" x14ac:dyDescent="0.25">
      <c r="A11" s="84" t="s">
        <v>24</v>
      </c>
      <c r="B11" s="85">
        <v>3311</v>
      </c>
      <c r="C11" s="86">
        <v>6.9000000000000006E-2</v>
      </c>
      <c r="D11" s="27">
        <f>C11*B11</f>
        <v>228.45900000000003</v>
      </c>
      <c r="E11" s="90">
        <v>283.08999999999997</v>
      </c>
    </row>
    <row r="12" spans="1:5" ht="15" customHeight="1" x14ac:dyDescent="0.25">
      <c r="A12" s="84" t="s">
        <v>25</v>
      </c>
      <c r="B12" s="85">
        <v>6000</v>
      </c>
      <c r="C12" s="86">
        <v>4.0000000000000001E-3</v>
      </c>
      <c r="D12" s="27">
        <v>24</v>
      </c>
      <c r="E12" s="137">
        <v>114</v>
      </c>
    </row>
    <row r="13" spans="1:5" ht="15" customHeight="1" x14ac:dyDescent="0.25">
      <c r="A13" s="84" t="s">
        <v>26</v>
      </c>
      <c r="B13" s="85">
        <v>3311</v>
      </c>
      <c r="C13" s="138">
        <v>4.0300000000000002E-2</v>
      </c>
      <c r="D13" s="27">
        <f>C13*B13</f>
        <v>133.4333</v>
      </c>
      <c r="E13" s="90">
        <v>200.98</v>
      </c>
    </row>
    <row r="14" spans="1:5" ht="15" customHeight="1" x14ac:dyDescent="0.25">
      <c r="A14" s="254" t="s">
        <v>27</v>
      </c>
      <c r="B14" s="85"/>
      <c r="C14" s="93"/>
      <c r="D14" s="85"/>
      <c r="E14" s="90"/>
    </row>
    <row r="15" spans="1:5" ht="15" customHeight="1" x14ac:dyDescent="0.25">
      <c r="A15" s="255" t="s">
        <v>28</v>
      </c>
      <c r="B15" s="85">
        <v>2869</v>
      </c>
      <c r="C15" s="93">
        <v>8.829999999999999E-2</v>
      </c>
      <c r="D15" s="27">
        <f>C15*B15</f>
        <v>253.33269999999996</v>
      </c>
      <c r="E15" s="90">
        <v>383.72</v>
      </c>
    </row>
    <row r="16" spans="1:5" ht="15" customHeight="1" x14ac:dyDescent="0.25">
      <c r="A16" s="255" t="s">
        <v>29</v>
      </c>
      <c r="B16" s="85"/>
      <c r="C16" s="93"/>
      <c r="D16" s="85"/>
      <c r="E16" s="90"/>
    </row>
    <row r="17" spans="1:5" ht="15" customHeight="1" x14ac:dyDescent="0.25">
      <c r="A17" s="84" t="s">
        <v>30</v>
      </c>
      <c r="B17" s="85"/>
      <c r="C17" s="93"/>
      <c r="D17" s="85"/>
      <c r="E17" s="90"/>
    </row>
    <row r="18" spans="1:5" ht="15" customHeight="1" x14ac:dyDescent="0.25">
      <c r="A18" s="258" t="s">
        <v>81</v>
      </c>
      <c r="B18" s="95">
        <v>6000</v>
      </c>
      <c r="C18" s="93"/>
      <c r="D18" s="85"/>
      <c r="E18" s="90">
        <v>315</v>
      </c>
    </row>
    <row r="19" spans="1:5" ht="15" customHeight="1" x14ac:dyDescent="0.25">
      <c r="A19" s="94" t="s">
        <v>33</v>
      </c>
      <c r="B19" s="140"/>
      <c r="C19" s="141"/>
      <c r="D19" s="142"/>
      <c r="E19" s="143"/>
    </row>
    <row r="20" spans="1:5" ht="15" customHeight="1" x14ac:dyDescent="0.25">
      <c r="A20" s="3" t="s">
        <v>7</v>
      </c>
      <c r="B20" s="85">
        <v>6000</v>
      </c>
      <c r="C20" s="86">
        <v>9.4999999999999998E-3</v>
      </c>
      <c r="D20" s="27">
        <f>C20*B20</f>
        <v>57</v>
      </c>
      <c r="E20" s="137">
        <v>252.00000000000003</v>
      </c>
    </row>
    <row r="21" spans="1:5" ht="15" customHeight="1" x14ac:dyDescent="0.25">
      <c r="A21" s="256" t="s">
        <v>34</v>
      </c>
      <c r="B21" s="85">
        <v>6000</v>
      </c>
      <c r="C21" s="100">
        <v>2.4000000000000001E-4</v>
      </c>
      <c r="D21" s="27">
        <v>1.44</v>
      </c>
      <c r="E21" s="139">
        <v>2.16</v>
      </c>
    </row>
    <row r="22" spans="1:5" ht="15" customHeight="1" x14ac:dyDescent="0.25">
      <c r="A22" s="94" t="s">
        <v>35</v>
      </c>
      <c r="B22" s="85"/>
      <c r="C22" s="93"/>
      <c r="D22" s="95"/>
      <c r="E22" s="90">
        <v>183.07</v>
      </c>
    </row>
    <row r="23" spans="1:5" ht="14.25" customHeight="1" x14ac:dyDescent="0.25">
      <c r="A23" s="94" t="s">
        <v>37</v>
      </c>
      <c r="B23" s="95"/>
      <c r="C23" s="93"/>
      <c r="D23" s="85"/>
      <c r="E23" s="90"/>
    </row>
    <row r="24" spans="1:5" ht="14.25" customHeight="1" x14ac:dyDescent="0.25">
      <c r="A24" s="259" t="s">
        <v>82</v>
      </c>
      <c r="B24" s="85">
        <f>5895+109.04</f>
        <v>6004.04</v>
      </c>
      <c r="C24" s="2">
        <v>2.9000000000000001E-2</v>
      </c>
      <c r="D24" s="85">
        <f>B24*C24</f>
        <v>174.11716000000001</v>
      </c>
      <c r="E24" s="101"/>
    </row>
    <row r="25" spans="1:5" ht="14.25" customHeight="1" x14ac:dyDescent="0.25">
      <c r="A25" s="259" t="s">
        <v>83</v>
      </c>
      <c r="B25" s="85">
        <f>5895+109.04</f>
        <v>6004.04</v>
      </c>
      <c r="C25" s="2">
        <v>6.8000000000000005E-2</v>
      </c>
      <c r="D25" s="85">
        <f>B25*C25</f>
        <v>408.27472</v>
      </c>
      <c r="E25" s="101"/>
    </row>
    <row r="26" spans="1:5" ht="14.25" customHeight="1" x14ac:dyDescent="0.25">
      <c r="A26" s="221" t="s">
        <v>84</v>
      </c>
      <c r="B26" s="85"/>
      <c r="C26" s="103"/>
      <c r="D26" s="85"/>
      <c r="E26" s="104"/>
    </row>
    <row r="27" spans="1:5" ht="14.25" customHeight="1" x14ac:dyDescent="0.25">
      <c r="A27" s="94" t="s">
        <v>41</v>
      </c>
      <c r="B27" s="106"/>
      <c r="C27" s="173"/>
      <c r="D27" s="132">
        <f>SUM(D6:D26)</f>
        <v>1305.0568800000001</v>
      </c>
      <c r="E27" s="257">
        <f>SUM(E6:E26)</f>
        <v>2773.69</v>
      </c>
    </row>
    <row r="28" spans="1:5" ht="26.25" customHeight="1" thickBot="1" x14ac:dyDescent="0.3">
      <c r="D28" s="248" t="s">
        <v>80</v>
      </c>
      <c r="E28" s="249">
        <f>B2-D27</f>
        <v>4694.9431199999999</v>
      </c>
    </row>
    <row r="29" spans="1:5" ht="51" x14ac:dyDescent="0.25">
      <c r="A29" s="112"/>
      <c r="B29" s="112"/>
      <c r="C29" s="133"/>
      <c r="D29" s="243" t="s">
        <v>74</v>
      </c>
      <c r="E29" s="244">
        <f>B2*0.52975%</f>
        <v>31.785</v>
      </c>
    </row>
    <row r="30" spans="1:5" ht="51" x14ac:dyDescent="0.25">
      <c r="A30" s="126" t="s">
        <v>65</v>
      </c>
      <c r="B30" s="118"/>
      <c r="C30" s="133"/>
      <c r="D30" s="250" t="s">
        <v>79</v>
      </c>
      <c r="E30" s="246"/>
    </row>
    <row r="31" spans="1:5" ht="26.25" thickBot="1" x14ac:dyDescent="0.3">
      <c r="C31" s="133"/>
      <c r="D31" s="251" t="s">
        <v>43</v>
      </c>
      <c r="E31" s="247">
        <f>B2+E27</f>
        <v>8773.69</v>
      </c>
    </row>
    <row r="32" spans="1:5" ht="21.75" customHeight="1" x14ac:dyDescent="0.25">
      <c r="A32" s="135"/>
      <c r="B32" s="112"/>
      <c r="C32" s="133"/>
      <c r="D32" s="117"/>
      <c r="E32" s="112"/>
    </row>
    <row r="33" spans="1:5" ht="14.25" customHeight="1" x14ac:dyDescent="0.25">
      <c r="A33" s="134"/>
      <c r="B33" s="112"/>
      <c r="C33" s="133"/>
      <c r="D33" s="117"/>
      <c r="E33" s="112"/>
    </row>
    <row r="34" spans="1:5" ht="14.25" customHeight="1" x14ac:dyDescent="0.25">
      <c r="A34" s="95"/>
      <c r="B34" s="127"/>
      <c r="C34" s="127"/>
    </row>
    <row r="35" spans="1:5" ht="14.25" customHeight="1" x14ac:dyDescent="0.25">
      <c r="A35" s="131"/>
      <c r="B35" s="131"/>
      <c r="C35" s="130"/>
      <c r="D35" s="131"/>
      <c r="E35" s="131"/>
    </row>
    <row r="36" spans="1:5" ht="14.25" customHeight="1" x14ac:dyDescent="0.25">
      <c r="A36" s="136"/>
      <c r="B36" s="130"/>
      <c r="C36" s="130"/>
      <c r="D36" s="130"/>
      <c r="E36" s="130"/>
    </row>
    <row r="37" spans="1:5" ht="14.25" customHeight="1" x14ac:dyDescent="0.25">
      <c r="A37" s="130"/>
      <c r="B37" s="130"/>
      <c r="C37" s="130"/>
      <c r="D37" s="130"/>
      <c r="E37" s="130"/>
    </row>
    <row r="38" spans="1:5" ht="14.25" customHeight="1" x14ac:dyDescent="0.25">
      <c r="A38" s="130"/>
      <c r="B38" s="130"/>
      <c r="C38" s="130"/>
      <c r="D38" s="130"/>
      <c r="E38" s="130"/>
    </row>
    <row r="39" spans="1:5" ht="14.25" customHeight="1" x14ac:dyDescent="0.25">
      <c r="A39" s="130"/>
      <c r="B39" s="130"/>
      <c r="C39" s="130"/>
      <c r="D39" s="130"/>
      <c r="E39" s="130"/>
    </row>
    <row r="40" spans="1:5" ht="14.25" customHeight="1" x14ac:dyDescent="0.25">
      <c r="A40" s="130"/>
      <c r="B40" s="130"/>
      <c r="C40" s="130"/>
      <c r="D40" s="130"/>
      <c r="E40" s="130"/>
    </row>
    <row r="41" spans="1:5" ht="14.25" customHeight="1" x14ac:dyDescent="0.25">
      <c r="A41" s="130"/>
      <c r="B41" s="130"/>
      <c r="C41" s="130"/>
      <c r="D41" s="130"/>
      <c r="E41" s="130"/>
    </row>
    <row r="42" spans="1:5" ht="14.25" customHeight="1" x14ac:dyDescent="0.25">
      <c r="A42" s="130"/>
      <c r="B42" s="130"/>
      <c r="C42" s="130"/>
      <c r="D42" s="130"/>
      <c r="E42" s="130"/>
    </row>
    <row r="43" spans="1:5" ht="14.25" customHeight="1" x14ac:dyDescent="0.25"/>
    <row r="44" spans="1:5" ht="14.25" customHeight="1" x14ac:dyDescent="0.25"/>
    <row r="45" spans="1:5" ht="14.25" customHeight="1" x14ac:dyDescent="0.25"/>
    <row r="46" spans="1:5" ht="14.25" customHeight="1" x14ac:dyDescent="0.25"/>
    <row r="47" spans="1:5" ht="14.25" customHeight="1" x14ac:dyDescent="0.25"/>
    <row r="48" spans="1:5" s="80" customFormat="1" ht="14.25" customHeight="1" x14ac:dyDescent="0.25"/>
    <row r="49" s="80" customFormat="1" ht="14.25" customHeight="1" x14ac:dyDescent="0.25"/>
    <row r="50" s="80" customFormat="1" ht="14.25" customHeight="1" x14ac:dyDescent="0.25"/>
    <row r="51" s="80" customFormat="1" ht="24" customHeight="1" x14ac:dyDescent="0.25"/>
    <row r="52" s="80" customFormat="1" ht="24" customHeight="1" x14ac:dyDescent="0.25"/>
    <row r="53" s="80" customFormat="1" ht="24" customHeight="1" x14ac:dyDescent="0.25"/>
  </sheetData>
  <mergeCells count="5">
    <mergeCell ref="A3:A4"/>
    <mergeCell ref="B3:B4"/>
    <mergeCell ref="C3:C4"/>
    <mergeCell ref="D3:D4"/>
    <mergeCell ref="E3:E4"/>
  </mergeCells>
  <pageMargins left="0" right="0" top="0" bottom="0" header="0" footer="0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72B57-E5DB-40EE-B244-62BD78590761}">
  <dimension ref="A1:E38"/>
  <sheetViews>
    <sheetView zoomScale="90" zoomScaleNormal="90" workbookViewId="0">
      <selection activeCell="H23" sqref="H23"/>
    </sheetView>
  </sheetViews>
  <sheetFormatPr baseColWidth="10" defaultColWidth="15" defaultRowHeight="12" x14ac:dyDescent="0.25"/>
  <cols>
    <col min="1" max="1" width="54.140625" style="145" bestFit="1" customWidth="1"/>
    <col min="2" max="2" width="15" style="145"/>
    <col min="3" max="3" width="11.42578125" style="145" bestFit="1" customWidth="1"/>
    <col min="4" max="4" width="31.7109375" style="145" customWidth="1"/>
    <col min="5" max="5" width="22.85546875" style="145" customWidth="1"/>
    <col min="6" max="16384" width="15" style="145"/>
  </cols>
  <sheetData>
    <row r="1" spans="1:5" ht="21" customHeight="1" x14ac:dyDescent="0.25">
      <c r="A1" s="207" t="s">
        <v>73</v>
      </c>
      <c r="B1" s="208"/>
      <c r="C1" s="209"/>
      <c r="D1" s="209"/>
      <c r="E1" s="210"/>
    </row>
    <row r="2" spans="1:5" ht="15.75" thickBot="1" x14ac:dyDescent="0.3">
      <c r="A2" s="210"/>
      <c r="B2" s="210"/>
      <c r="C2" s="211"/>
      <c r="D2" s="211"/>
      <c r="E2" s="211"/>
    </row>
    <row r="3" spans="1:5" ht="24" customHeight="1" thickBot="1" x14ac:dyDescent="0.3">
      <c r="A3" s="212" t="s">
        <v>1</v>
      </c>
      <c r="B3" s="224">
        <v>1700</v>
      </c>
      <c r="C3" s="210"/>
      <c r="D3" s="210"/>
      <c r="E3" s="210"/>
    </row>
    <row r="4" spans="1:5" ht="17.25" customHeight="1" x14ac:dyDescent="0.25">
      <c r="A4" s="216" t="s">
        <v>19</v>
      </c>
      <c r="B4" s="225"/>
      <c r="C4" s="225"/>
      <c r="D4" s="225"/>
      <c r="E4" s="226"/>
    </row>
    <row r="5" spans="1:5" ht="17.25" customHeight="1" x14ac:dyDescent="0.25">
      <c r="A5" s="217" t="s">
        <v>20</v>
      </c>
      <c r="B5" s="227">
        <v>1700</v>
      </c>
      <c r="C5" s="228"/>
      <c r="D5" s="227"/>
      <c r="E5" s="229">
        <v>221</v>
      </c>
    </row>
    <row r="6" spans="1:5" ht="17.25" customHeight="1" x14ac:dyDescent="0.25">
      <c r="A6" s="217" t="s">
        <v>21</v>
      </c>
      <c r="B6" s="227">
        <v>1700</v>
      </c>
      <c r="C6" s="228">
        <v>8.5000000000000006E-3</v>
      </c>
      <c r="D6" s="227">
        <f>C6*B6</f>
        <v>14.450000000000001</v>
      </c>
      <c r="E6" s="230">
        <v>21.25</v>
      </c>
    </row>
    <row r="7" spans="1:5" ht="17.25" customHeight="1" x14ac:dyDescent="0.25">
      <c r="A7" s="217" t="s">
        <v>22</v>
      </c>
      <c r="B7" s="227">
        <v>1700</v>
      </c>
      <c r="C7" s="228">
        <v>9.4999999999999998E-3</v>
      </c>
      <c r="D7" s="227">
        <v>16.149999999999999</v>
      </c>
      <c r="E7" s="230">
        <v>32.299999999999997</v>
      </c>
    </row>
    <row r="8" spans="1:5" ht="17.25" customHeight="1" x14ac:dyDescent="0.25">
      <c r="A8" s="216" t="s">
        <v>23</v>
      </c>
      <c r="B8" s="227">
        <v>1700</v>
      </c>
      <c r="C8" s="231"/>
      <c r="D8" s="232"/>
      <c r="E8" s="229">
        <v>42.5</v>
      </c>
    </row>
    <row r="9" spans="1:5" ht="17.25" customHeight="1" x14ac:dyDescent="0.25">
      <c r="A9" s="216" t="s">
        <v>8</v>
      </c>
      <c r="B9" s="227"/>
      <c r="C9" s="231"/>
      <c r="D9" s="232"/>
      <c r="E9" s="230"/>
    </row>
    <row r="10" spans="1:5" ht="17.25" customHeight="1" x14ac:dyDescent="0.25">
      <c r="A10" s="217" t="s">
        <v>24</v>
      </c>
      <c r="B10" s="227">
        <v>1700</v>
      </c>
      <c r="C10" s="228">
        <v>6.9000000000000006E-2</v>
      </c>
      <c r="D10" s="227">
        <v>117.30000000000001</v>
      </c>
      <c r="E10" s="229">
        <v>145.35000000000002</v>
      </c>
    </row>
    <row r="11" spans="1:5" ht="17.25" customHeight="1" x14ac:dyDescent="0.25">
      <c r="A11" s="217" t="s">
        <v>25</v>
      </c>
      <c r="B11" s="227">
        <v>1700</v>
      </c>
      <c r="C11" s="228">
        <v>4.0000000000000001E-3</v>
      </c>
      <c r="D11" s="227">
        <v>6.8</v>
      </c>
      <c r="E11" s="229">
        <v>32.299999999999997</v>
      </c>
    </row>
    <row r="12" spans="1:5" ht="17.25" customHeight="1" x14ac:dyDescent="0.25">
      <c r="A12" s="218" t="s">
        <v>69</v>
      </c>
      <c r="B12" s="227">
        <v>1700</v>
      </c>
      <c r="C12" s="233">
        <v>3.9E-2</v>
      </c>
      <c r="D12" s="227">
        <v>66.3</v>
      </c>
      <c r="E12" s="229">
        <v>99.450000000000017</v>
      </c>
    </row>
    <row r="13" spans="1:5" ht="17.25" customHeight="1" x14ac:dyDescent="0.25">
      <c r="A13" s="218" t="s">
        <v>70</v>
      </c>
      <c r="B13" s="227"/>
      <c r="C13" s="233"/>
      <c r="D13" s="227"/>
      <c r="E13" s="230"/>
    </row>
    <row r="14" spans="1:5" ht="17.25" customHeight="1" x14ac:dyDescent="0.25">
      <c r="A14" s="217" t="s">
        <v>30</v>
      </c>
      <c r="B14" s="227"/>
      <c r="C14" s="233"/>
      <c r="D14" s="227"/>
      <c r="E14" s="230"/>
    </row>
    <row r="15" spans="1:5" ht="17.25" customHeight="1" x14ac:dyDescent="0.25">
      <c r="A15" s="270" t="s">
        <v>90</v>
      </c>
      <c r="B15" s="234">
        <v>1700</v>
      </c>
      <c r="C15" s="233"/>
      <c r="D15" s="227"/>
      <c r="E15" s="229">
        <v>58.650000000000006</v>
      </c>
    </row>
    <row r="16" spans="1:5" ht="17.25" customHeight="1" x14ac:dyDescent="0.25">
      <c r="A16" s="270" t="s">
        <v>33</v>
      </c>
      <c r="B16" s="227">
        <v>1700</v>
      </c>
      <c r="C16" s="252"/>
      <c r="D16" s="253"/>
      <c r="E16" s="229">
        <v>71.400000000000006</v>
      </c>
    </row>
    <row r="17" spans="1:5" ht="17.25" customHeight="1" x14ac:dyDescent="0.25">
      <c r="A17" s="270" t="s">
        <v>71</v>
      </c>
      <c r="B17" s="227">
        <v>1700</v>
      </c>
      <c r="C17" s="233"/>
      <c r="D17" s="227"/>
      <c r="E17" s="235">
        <v>44.98</v>
      </c>
    </row>
    <row r="18" spans="1:5" ht="17.25" customHeight="1" x14ac:dyDescent="0.25">
      <c r="A18" s="270" t="s">
        <v>37</v>
      </c>
      <c r="B18" s="234"/>
      <c r="C18" s="233"/>
      <c r="D18" s="227"/>
      <c r="E18" s="230"/>
    </row>
    <row r="19" spans="1:5" ht="27" customHeight="1" x14ac:dyDescent="0.25">
      <c r="A19" s="271" t="s">
        <v>82</v>
      </c>
      <c r="B19" s="227">
        <v>1723.8</v>
      </c>
      <c r="C19" s="228">
        <v>2.9000000000000001E-2</v>
      </c>
      <c r="D19" s="227">
        <v>49.990200000000002</v>
      </c>
      <c r="E19" s="236"/>
    </row>
    <row r="20" spans="1:5" ht="25.5" customHeight="1" x14ac:dyDescent="0.25">
      <c r="A20" s="271" t="s">
        <v>83</v>
      </c>
      <c r="B20" s="227">
        <v>1723.8</v>
      </c>
      <c r="C20" s="228">
        <v>6.8000000000000005E-2</v>
      </c>
      <c r="D20" s="227">
        <f>B20*C20</f>
        <v>117.2184</v>
      </c>
      <c r="E20" s="236"/>
    </row>
    <row r="21" spans="1:5" ht="17.25" customHeight="1" x14ac:dyDescent="0.25">
      <c r="A21" s="270" t="s">
        <v>92</v>
      </c>
      <c r="B21" s="227"/>
      <c r="C21" s="237"/>
      <c r="D21" s="227"/>
      <c r="E21" s="238">
        <v>-327.08</v>
      </c>
    </row>
    <row r="22" spans="1:5" ht="17.25" customHeight="1" x14ac:dyDescent="0.25">
      <c r="A22" s="270" t="s">
        <v>41</v>
      </c>
      <c r="B22" s="239"/>
      <c r="C22" s="225"/>
      <c r="D22" s="240">
        <f>SUM(D5:D21)</f>
        <v>388.20860000000005</v>
      </c>
      <c r="E22" s="241">
        <f>SUM(E5:E21)</f>
        <v>442.10000000000008</v>
      </c>
    </row>
    <row r="23" spans="1:5" ht="17.25" customHeight="1" x14ac:dyDescent="0.25">
      <c r="A23" s="272"/>
      <c r="B23" s="262"/>
      <c r="C23" s="263"/>
      <c r="D23" s="264"/>
      <c r="E23" s="265"/>
    </row>
    <row r="24" spans="1:5" ht="17.25" customHeight="1" thickBot="1" x14ac:dyDescent="0.3">
      <c r="A24" s="266" t="s">
        <v>86</v>
      </c>
      <c r="B24" s="267"/>
      <c r="C24" s="268"/>
      <c r="D24" s="269"/>
      <c r="E24" s="284">
        <f>B3-D22</f>
        <v>1311.7914000000001</v>
      </c>
    </row>
    <row r="25" spans="1:5" ht="22.5" customHeight="1" x14ac:dyDescent="0.25">
      <c r="A25" s="272" t="s">
        <v>74</v>
      </c>
      <c r="B25" s="262"/>
      <c r="C25" s="263"/>
      <c r="D25" s="264"/>
      <c r="E25" s="273">
        <f>1700*1.47975%</f>
        <v>25.155749999999998</v>
      </c>
    </row>
    <row r="26" spans="1:5" ht="30" customHeight="1" x14ac:dyDescent="0.25">
      <c r="A26" s="276" t="s">
        <v>87</v>
      </c>
      <c r="B26" s="277" t="s">
        <v>2</v>
      </c>
      <c r="C26" s="278" t="s">
        <v>88</v>
      </c>
      <c r="D26" s="279"/>
      <c r="E26" s="280" t="s">
        <v>89</v>
      </c>
    </row>
    <row r="27" spans="1:5" ht="17.25" customHeight="1" x14ac:dyDescent="0.25">
      <c r="A27" s="281" t="s">
        <v>91</v>
      </c>
      <c r="B27" s="239">
        <v>1700</v>
      </c>
      <c r="C27" s="237">
        <v>0.01</v>
      </c>
      <c r="D27" s="240"/>
      <c r="E27" s="282">
        <f>C27*B27</f>
        <v>17</v>
      </c>
    </row>
    <row r="28" spans="1:5" ht="27.75" customHeight="1" thickBot="1" x14ac:dyDescent="0.3">
      <c r="A28" s="210"/>
      <c r="B28" s="242"/>
      <c r="C28" s="242"/>
      <c r="D28" s="274" t="s">
        <v>80</v>
      </c>
      <c r="E28" s="275">
        <f>E24-E25</f>
        <v>1286.6356500000002</v>
      </c>
    </row>
    <row r="29" spans="1:5" ht="21" customHeight="1" x14ac:dyDescent="0.25">
      <c r="B29" s="245"/>
      <c r="C29" s="245"/>
      <c r="D29" s="283" t="s">
        <v>93</v>
      </c>
      <c r="E29" s="246">
        <f>-E21+(B3*1.8%)</f>
        <v>357.68</v>
      </c>
    </row>
    <row r="30" spans="1:5" ht="26.25" thickBot="1" x14ac:dyDescent="0.3">
      <c r="A30" s="210"/>
      <c r="B30" s="242"/>
      <c r="C30" s="245"/>
      <c r="D30" s="251" t="s">
        <v>43</v>
      </c>
      <c r="E30" s="247">
        <f>B3+E22</f>
        <v>2142.1</v>
      </c>
    </row>
    <row r="31" spans="1:5" ht="17.25" customHeight="1" x14ac:dyDescent="0.25">
      <c r="A31" s="261" t="s">
        <v>85</v>
      </c>
      <c r="B31" s="222"/>
      <c r="C31" s="223"/>
      <c r="D31" s="223"/>
      <c r="E31" s="223"/>
    </row>
    <row r="32" spans="1:5" ht="17.25" customHeight="1" x14ac:dyDescent="0.25">
      <c r="A32" s="222"/>
      <c r="B32" s="222"/>
      <c r="C32" s="222"/>
      <c r="D32" s="223"/>
      <c r="E32" s="223"/>
    </row>
    <row r="33" spans="1:5" ht="23.25" customHeight="1" x14ac:dyDescent="0.25">
      <c r="A33" s="210"/>
      <c r="B33" s="210"/>
      <c r="C33" s="210"/>
      <c r="D33" s="210"/>
      <c r="E33" s="222"/>
    </row>
    <row r="34" spans="1:5" ht="17.25" customHeight="1" x14ac:dyDescent="0.25">
      <c r="A34" s="169"/>
      <c r="B34" s="169"/>
      <c r="C34" s="169"/>
      <c r="D34" s="169"/>
      <c r="E34" s="169"/>
    </row>
    <row r="35" spans="1:5" ht="17.25" customHeight="1" x14ac:dyDescent="0.25">
      <c r="A35" s="169"/>
      <c r="B35" s="169"/>
      <c r="C35" s="169"/>
      <c r="D35" s="169"/>
      <c r="E35" s="169"/>
    </row>
    <row r="36" spans="1:5" ht="17.25" customHeight="1" x14ac:dyDescent="0.25">
      <c r="A36" s="169"/>
      <c r="B36" s="169"/>
      <c r="C36" s="169"/>
      <c r="D36" s="169"/>
      <c r="E36" s="169"/>
    </row>
    <row r="37" spans="1:5" ht="17.25" customHeight="1" x14ac:dyDescent="0.25">
      <c r="A37" s="169"/>
      <c r="B37" s="169"/>
      <c r="C37" s="169"/>
      <c r="D37" s="169"/>
      <c r="E37" s="169"/>
    </row>
    <row r="38" spans="1:5" x14ac:dyDescent="0.25">
      <c r="A38" s="169"/>
      <c r="B38" s="169"/>
      <c r="C38" s="169"/>
      <c r="D38" s="169"/>
      <c r="E38" s="169"/>
    </row>
  </sheetData>
  <mergeCells count="1">
    <mergeCell ref="A1:B1"/>
  </mergeCells>
  <pageMargins left="0" right="0" top="0" bottom="0" header="0" footer="0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437F-017A-4A9E-9743-19AC8346FD87}">
  <dimension ref="A1:K46"/>
  <sheetViews>
    <sheetView zoomScale="90" zoomScaleNormal="90" workbookViewId="0">
      <selection activeCell="I19" sqref="I19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28515625" style="1" bestFit="1" customWidth="1"/>
    <col min="6" max="6" width="13.85546875" style="1" bestFit="1" customWidth="1"/>
    <col min="7" max="7" width="21.7109375" style="1" bestFit="1" customWidth="1"/>
    <col min="8" max="8" width="13.28515625" style="1" bestFit="1" customWidth="1"/>
    <col min="9" max="9" width="15.28515625" style="1" bestFit="1" customWidth="1"/>
    <col min="10" max="16384" width="11.42578125" style="1"/>
  </cols>
  <sheetData>
    <row r="1" spans="1:7" ht="18" x14ac:dyDescent="0.25">
      <c r="A1" s="11" t="s">
        <v>45</v>
      </c>
      <c r="B1" s="12"/>
      <c r="C1" s="12"/>
      <c r="D1" s="12"/>
      <c r="E1" s="12"/>
    </row>
    <row r="2" spans="1:7" ht="15" thickBot="1" x14ac:dyDescent="0.3">
      <c r="C2" s="13"/>
      <c r="D2" s="13"/>
      <c r="E2" s="13"/>
      <c r="F2" s="13"/>
    </row>
    <row r="3" spans="1:7" ht="24" customHeight="1" thickBot="1" x14ac:dyDescent="0.3">
      <c r="A3" s="33" t="s">
        <v>1</v>
      </c>
      <c r="B3" s="34">
        <v>1700</v>
      </c>
      <c r="C3" s="16"/>
      <c r="D3" s="16"/>
      <c r="E3" s="16"/>
      <c r="F3" s="16"/>
    </row>
    <row r="4" spans="1:7" ht="18" customHeight="1" x14ac:dyDescent="0.25">
      <c r="A4" s="35"/>
      <c r="B4" s="36" t="s">
        <v>2</v>
      </c>
      <c r="C4" s="36" t="s">
        <v>3</v>
      </c>
      <c r="D4" s="36" t="s">
        <v>4</v>
      </c>
      <c r="E4" s="37" t="s">
        <v>5</v>
      </c>
      <c r="F4" s="38" t="s">
        <v>6</v>
      </c>
    </row>
    <row r="5" spans="1:7" ht="18" customHeight="1" x14ac:dyDescent="0.25">
      <c r="A5" s="39"/>
      <c r="B5" s="18"/>
      <c r="C5" s="18"/>
      <c r="D5" s="18"/>
      <c r="E5" s="40"/>
      <c r="F5" s="41"/>
    </row>
    <row r="6" spans="1:7" ht="17.25" customHeight="1" x14ac:dyDescent="0.25">
      <c r="A6" s="3" t="s">
        <v>46</v>
      </c>
      <c r="B6" s="5"/>
      <c r="C6" s="19">
        <v>7.4999999999999997E-3</v>
      </c>
      <c r="D6" s="5"/>
      <c r="E6" s="7">
        <v>0.12889999999999999</v>
      </c>
      <c r="F6" s="42"/>
    </row>
    <row r="7" spans="1:7" ht="17.25" customHeight="1" x14ac:dyDescent="0.25">
      <c r="A7" s="3" t="s">
        <v>47</v>
      </c>
      <c r="B7" s="5"/>
      <c r="C7" s="19">
        <v>0</v>
      </c>
      <c r="D7" s="5"/>
      <c r="E7" s="7">
        <v>8.5500000000000007E-2</v>
      </c>
      <c r="F7" s="42"/>
    </row>
    <row r="8" spans="1:7" ht="17.25" customHeight="1" x14ac:dyDescent="0.25">
      <c r="A8" s="3" t="s">
        <v>47</v>
      </c>
      <c r="B8" s="5"/>
      <c r="C8" s="19">
        <v>4.0000000000000001E-3</v>
      </c>
      <c r="D8" s="5"/>
      <c r="E8" s="7">
        <v>1.9E-2</v>
      </c>
      <c r="F8" s="42"/>
    </row>
    <row r="9" spans="1:7" ht="17.25" customHeight="1" x14ac:dyDescent="0.25">
      <c r="A9" s="3" t="s">
        <v>48</v>
      </c>
      <c r="B9" s="5"/>
      <c r="C9" s="21"/>
      <c r="D9" s="22"/>
      <c r="E9" s="43">
        <v>0.01</v>
      </c>
      <c r="F9" s="42"/>
    </row>
    <row r="10" spans="1:7" ht="17.25" customHeight="1" x14ac:dyDescent="0.25">
      <c r="A10" s="3" t="s">
        <v>49</v>
      </c>
      <c r="B10" s="5"/>
      <c r="C10" s="21"/>
      <c r="D10" s="22"/>
      <c r="E10" s="7">
        <v>3.4500000000000003E-2</v>
      </c>
      <c r="F10" s="42"/>
    </row>
    <row r="11" spans="1:7" ht="17.25" customHeight="1" x14ac:dyDescent="0.25">
      <c r="A11" s="3" t="s">
        <v>50</v>
      </c>
      <c r="B11" s="5"/>
      <c r="C11" s="21"/>
      <c r="D11" s="22"/>
      <c r="E11" s="7">
        <v>1E-3</v>
      </c>
      <c r="F11" s="42"/>
    </row>
    <row r="12" spans="1:7" ht="17.25" customHeight="1" x14ac:dyDescent="0.25">
      <c r="A12" s="3" t="s">
        <v>51</v>
      </c>
      <c r="B12" s="5"/>
      <c r="C12" s="21"/>
      <c r="D12" s="22"/>
      <c r="E12" s="7">
        <v>3.0000000000000001E-3</v>
      </c>
      <c r="F12" s="42"/>
    </row>
    <row r="13" spans="1:7" ht="17.25" customHeight="1" x14ac:dyDescent="0.25">
      <c r="A13" s="3" t="s">
        <v>52</v>
      </c>
      <c r="B13" s="5"/>
      <c r="C13" s="21"/>
      <c r="D13" s="22"/>
      <c r="E13" s="7">
        <v>2.5000000000000001E-2</v>
      </c>
      <c r="F13" s="42"/>
    </row>
    <row r="14" spans="1:7" ht="17.25" customHeight="1" x14ac:dyDescent="0.25">
      <c r="A14" s="3" t="s">
        <v>9</v>
      </c>
      <c r="B14" s="5"/>
      <c r="C14" s="19">
        <v>2.4E-2</v>
      </c>
      <c r="D14" s="5"/>
      <c r="F14" s="44"/>
      <c r="G14" s="25"/>
    </row>
    <row r="15" spans="1:7" ht="17.25" customHeight="1" x14ac:dyDescent="0.25">
      <c r="A15" s="3" t="s">
        <v>10</v>
      </c>
      <c r="B15" s="5"/>
      <c r="C15" s="19">
        <v>5.0999999999999997E-2</v>
      </c>
      <c r="D15" s="5"/>
      <c r="E15" s="45"/>
      <c r="F15" s="44"/>
    </row>
    <row r="16" spans="1:7" ht="17.25" customHeight="1" x14ac:dyDescent="0.25">
      <c r="A16" s="3" t="s">
        <v>11</v>
      </c>
      <c r="B16" s="5"/>
      <c r="C16" s="19">
        <v>5.0000000000000001E-3</v>
      </c>
      <c r="D16" s="5"/>
      <c r="E16" s="45"/>
      <c r="F16" s="44"/>
    </row>
    <row r="17" spans="1:11" ht="17.25" customHeight="1" x14ac:dyDescent="0.25">
      <c r="A17" s="3" t="s">
        <v>12</v>
      </c>
      <c r="B17" s="5"/>
      <c r="C17" s="4"/>
      <c r="D17" s="5"/>
      <c r="E17" s="6">
        <v>1.6000000000000001E-4</v>
      </c>
      <c r="F17" s="42"/>
    </row>
    <row r="18" spans="1:11" ht="17.25" customHeight="1" x14ac:dyDescent="0.25">
      <c r="A18" s="3" t="s">
        <v>13</v>
      </c>
      <c r="B18" s="5"/>
      <c r="C18" s="4"/>
      <c r="D18" s="5"/>
      <c r="E18" s="7">
        <v>1E-4</v>
      </c>
      <c r="F18" s="46"/>
    </row>
    <row r="19" spans="1:11" ht="17.25" customHeight="1" x14ac:dyDescent="0.25">
      <c r="A19" s="3" t="s">
        <v>53</v>
      </c>
      <c r="B19" s="18"/>
      <c r="C19" s="21"/>
      <c r="D19" s="21"/>
      <c r="E19" s="47"/>
      <c r="F19" s="48"/>
    </row>
    <row r="20" spans="1:11" ht="17.25" customHeight="1" x14ac:dyDescent="0.25">
      <c r="A20" s="17" t="s">
        <v>14</v>
      </c>
      <c r="B20" s="5"/>
      <c r="C20" s="21"/>
      <c r="D20" s="21"/>
      <c r="E20" s="45"/>
      <c r="F20" s="48"/>
    </row>
    <row r="21" spans="1:11" ht="17.25" customHeight="1" x14ac:dyDescent="0.25">
      <c r="A21" s="3" t="s">
        <v>54</v>
      </c>
      <c r="B21" s="5"/>
      <c r="C21" s="19">
        <v>2.4E-2</v>
      </c>
      <c r="D21" s="5"/>
      <c r="E21" s="7">
        <v>0.04</v>
      </c>
      <c r="F21" s="42"/>
    </row>
    <row r="22" spans="1:11" ht="17.25" customHeight="1" x14ac:dyDescent="0.25">
      <c r="A22" s="3" t="s">
        <v>55</v>
      </c>
      <c r="B22" s="22"/>
      <c r="C22" s="21"/>
      <c r="D22" s="22"/>
      <c r="E22" s="7">
        <v>2E-3</v>
      </c>
      <c r="F22" s="42"/>
      <c r="G22" s="49"/>
      <c r="H22" s="49"/>
      <c r="I22" s="49"/>
    </row>
    <row r="23" spans="1:11" ht="17.25" customHeight="1" x14ac:dyDescent="0.25">
      <c r="A23" s="17" t="s">
        <v>15</v>
      </c>
      <c r="B23" s="5"/>
      <c r="C23" s="21"/>
      <c r="D23" s="22"/>
      <c r="E23" s="45"/>
      <c r="F23" s="44"/>
      <c r="G23" s="49"/>
      <c r="H23" s="49"/>
      <c r="I23" s="49"/>
    </row>
    <row r="24" spans="1:11" ht="17.25" customHeight="1" x14ac:dyDescent="0.25">
      <c r="A24" s="3" t="s">
        <v>56</v>
      </c>
      <c r="B24" s="5"/>
      <c r="C24" s="19">
        <v>3.1E-2</v>
      </c>
      <c r="D24" s="5"/>
      <c r="E24" s="7">
        <v>4.65E-2</v>
      </c>
      <c r="F24" s="42"/>
      <c r="G24" s="49"/>
      <c r="H24" s="50"/>
      <c r="I24" s="49"/>
    </row>
    <row r="25" spans="1:11" ht="17.25" customHeight="1" x14ac:dyDescent="0.25">
      <c r="A25" s="3" t="s">
        <v>57</v>
      </c>
      <c r="B25" s="51"/>
      <c r="C25" s="19">
        <v>8.0000000000000002E-3</v>
      </c>
      <c r="D25" s="5"/>
      <c r="E25" s="7">
        <v>1.2E-2</v>
      </c>
      <c r="F25" s="42"/>
      <c r="G25" s="49"/>
      <c r="H25" s="50"/>
      <c r="I25" s="49"/>
    </row>
    <row r="26" spans="1:11" ht="17.25" customHeight="1" x14ac:dyDescent="0.25">
      <c r="A26" s="52" t="s">
        <v>16</v>
      </c>
      <c r="B26" s="5"/>
      <c r="C26" s="53">
        <v>9.4999999999999998E-3</v>
      </c>
      <c r="D26" s="51"/>
      <c r="E26" s="54">
        <v>1.9E-2</v>
      </c>
      <c r="F26" s="20"/>
      <c r="H26" s="50"/>
    </row>
    <row r="27" spans="1:11" ht="17.25" customHeight="1" x14ac:dyDescent="0.25">
      <c r="A27" s="3" t="s">
        <v>58</v>
      </c>
      <c r="B27" s="5"/>
      <c r="C27" s="19">
        <v>7.4999999999999997E-3</v>
      </c>
      <c r="D27" s="5"/>
      <c r="E27" s="7">
        <v>1.2500000000000001E-2</v>
      </c>
      <c r="F27" s="55"/>
      <c r="H27" s="50"/>
      <c r="I27" s="50"/>
      <c r="J27" s="50"/>
      <c r="K27" s="50"/>
    </row>
    <row r="28" spans="1:11" ht="17.25" customHeight="1" x14ac:dyDescent="0.25">
      <c r="A28" s="3" t="s">
        <v>59</v>
      </c>
      <c r="B28" s="5"/>
      <c r="C28" s="19">
        <v>2.4E-2</v>
      </c>
      <c r="D28" s="5"/>
      <c r="E28" s="56"/>
      <c r="F28" s="55"/>
      <c r="H28" s="50"/>
      <c r="I28" s="50"/>
      <c r="J28" s="50"/>
      <c r="K28" s="50"/>
    </row>
    <row r="29" spans="1:11" ht="17.25" customHeight="1" x14ac:dyDescent="0.25">
      <c r="A29" s="3" t="s">
        <v>60</v>
      </c>
      <c r="B29" s="5"/>
      <c r="C29" s="19">
        <v>5.0999999999999997E-2</v>
      </c>
      <c r="D29" s="5"/>
      <c r="E29" s="56"/>
      <c r="F29" s="55"/>
      <c r="H29" s="50"/>
      <c r="I29" s="50"/>
      <c r="J29" s="50"/>
      <c r="K29" s="50"/>
    </row>
    <row r="30" spans="1:11" ht="17.25" customHeight="1" x14ac:dyDescent="0.25">
      <c r="A30" s="3" t="s">
        <v>61</v>
      </c>
      <c r="B30" s="26"/>
      <c r="C30" s="19">
        <v>5.0000000000000001E-3</v>
      </c>
      <c r="D30" s="5"/>
      <c r="E30" s="56"/>
      <c r="F30" s="55"/>
      <c r="H30" s="50"/>
      <c r="I30" s="50"/>
      <c r="J30" s="50"/>
      <c r="K30" s="50"/>
    </row>
    <row r="31" spans="1:11" ht="17.25" customHeight="1" x14ac:dyDescent="0.25">
      <c r="A31" s="24" t="s">
        <v>18</v>
      </c>
      <c r="B31" s="26"/>
      <c r="C31" s="18"/>
      <c r="D31" s="27"/>
      <c r="E31" s="57"/>
      <c r="F31" s="58"/>
      <c r="H31" s="50"/>
      <c r="I31" s="50"/>
      <c r="J31" s="50"/>
      <c r="K31" s="50"/>
    </row>
    <row r="32" spans="1:11" ht="17.25" customHeight="1" x14ac:dyDescent="0.25">
      <c r="A32" s="24"/>
      <c r="B32" s="26"/>
      <c r="C32" s="18"/>
      <c r="D32" s="27"/>
      <c r="E32" s="59"/>
      <c r="F32" s="60"/>
      <c r="H32" s="50"/>
      <c r="I32" s="50"/>
      <c r="J32" s="50"/>
      <c r="K32" s="50"/>
    </row>
    <row r="33" spans="1:11" ht="17.25" customHeight="1" x14ac:dyDescent="0.25">
      <c r="A33" s="17" t="s">
        <v>62</v>
      </c>
      <c r="B33" s="5"/>
      <c r="C33" s="18"/>
      <c r="D33" s="27"/>
      <c r="E33" s="59"/>
      <c r="F33" s="60"/>
      <c r="H33" s="50"/>
      <c r="I33" s="50"/>
      <c r="J33" s="50"/>
      <c r="K33" s="50"/>
    </row>
    <row r="34" spans="1:11" ht="17.25" customHeight="1" x14ac:dyDescent="0.25">
      <c r="A34" s="3" t="s">
        <v>17</v>
      </c>
      <c r="B34" s="5"/>
      <c r="C34" s="19"/>
      <c r="D34" s="5"/>
      <c r="E34" s="7">
        <v>6.7999999999999996E-3</v>
      </c>
      <c r="F34" s="55"/>
      <c r="H34" s="50"/>
      <c r="I34" s="50"/>
      <c r="J34" s="50"/>
      <c r="K34" s="50"/>
    </row>
    <row r="35" spans="1:11" ht="17.25" customHeight="1" x14ac:dyDescent="0.25">
      <c r="A35" s="3" t="s">
        <v>63</v>
      </c>
      <c r="B35" s="5"/>
      <c r="C35" s="19"/>
      <c r="D35" s="5"/>
      <c r="E35" s="7">
        <v>5.4999999999999997E-3</v>
      </c>
      <c r="F35" s="55"/>
      <c r="H35" s="50"/>
      <c r="I35" s="50"/>
      <c r="J35" s="50"/>
      <c r="K35" s="50"/>
    </row>
    <row r="36" spans="1:11" ht="17.25" customHeight="1" x14ac:dyDescent="0.25">
      <c r="A36" s="24"/>
      <c r="B36" s="26"/>
      <c r="C36" s="18"/>
      <c r="D36" s="27"/>
      <c r="E36" s="59"/>
      <c r="F36" s="60"/>
    </row>
    <row r="37" spans="1:11" ht="17.25" customHeight="1" x14ac:dyDescent="0.25">
      <c r="A37" s="24" t="s">
        <v>64</v>
      </c>
      <c r="B37" s="61"/>
      <c r="C37" s="18"/>
      <c r="D37" s="27"/>
      <c r="E37" s="59"/>
      <c r="F37" s="60"/>
    </row>
    <row r="38" spans="1:11" ht="17.25" customHeight="1" thickBot="1" x14ac:dyDescent="0.3">
      <c r="A38" s="62" t="s">
        <v>65</v>
      </c>
      <c r="B38" s="63"/>
      <c r="C38" s="61"/>
      <c r="D38" s="64"/>
      <c r="E38" s="65"/>
      <c r="F38" s="66"/>
    </row>
    <row r="39" spans="1:11" ht="17.25" customHeight="1" thickBot="1" x14ac:dyDescent="0.3">
      <c r="A39" s="9"/>
      <c r="B39" s="9"/>
      <c r="C39" s="63"/>
      <c r="D39" s="67"/>
      <c r="E39" s="63"/>
      <c r="F39" s="68"/>
    </row>
    <row r="40" spans="1:11" x14ac:dyDescent="0.25">
      <c r="A40" s="9"/>
      <c r="B40" s="9"/>
      <c r="C40" s="9"/>
      <c r="D40" s="9"/>
      <c r="E40" s="9"/>
      <c r="F40" s="9"/>
    </row>
    <row r="41" spans="1:11" x14ac:dyDescent="0.25">
      <c r="A41" s="9"/>
      <c r="B41" s="9"/>
      <c r="C41" s="9"/>
      <c r="D41" s="9"/>
      <c r="E41" s="9"/>
      <c r="F41" s="9"/>
    </row>
    <row r="42" spans="1:11" x14ac:dyDescent="0.25">
      <c r="A42" s="9"/>
      <c r="B42" s="9"/>
      <c r="C42" s="9"/>
      <c r="D42" s="9"/>
      <c r="E42" s="9"/>
      <c r="F42" s="9"/>
    </row>
    <row r="43" spans="1:11" x14ac:dyDescent="0.25">
      <c r="A43" s="9"/>
      <c r="B43" s="9"/>
      <c r="C43" s="9"/>
      <c r="D43" s="9"/>
      <c r="E43" s="9"/>
      <c r="F43" s="9"/>
    </row>
    <row r="44" spans="1:11" x14ac:dyDescent="0.25">
      <c r="A44" s="9"/>
      <c r="B44" s="9"/>
      <c r="C44" s="9"/>
      <c r="D44" s="9"/>
      <c r="E44" s="9"/>
      <c r="F44" s="9"/>
    </row>
    <row r="45" spans="1:11" x14ac:dyDescent="0.25">
      <c r="A45" s="9"/>
      <c r="B45" s="9"/>
      <c r="C45" s="9"/>
      <c r="D45" s="9"/>
      <c r="E45" s="9"/>
      <c r="F45" s="9"/>
    </row>
    <row r="46" spans="1:11" x14ac:dyDescent="0.25">
      <c r="A46" s="9"/>
      <c r="C46" s="9"/>
      <c r="D46" s="9"/>
      <c r="E46" s="9"/>
      <c r="F46" s="9"/>
    </row>
  </sheetData>
  <pageMargins left="0" right="0" top="0" bottom="0" header="0" footer="0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Bulletin non-cadre</vt:lpstr>
      <vt:lpstr> bulletin simplif non-cadre</vt:lpstr>
      <vt:lpstr>bulletin cadre simplifié</vt:lpstr>
      <vt:lpstr>Bulletin non-cadre avant oct 18</vt:lpstr>
      <vt:lpstr> bulletin cadre avant oct 18</vt:lpstr>
      <vt:lpstr>Bulletin non-cadre en 2019</vt:lpstr>
      <vt:lpstr> enonce NC</vt:lpstr>
      <vt:lpstr>' bulletin simplif non-cadre'!_Toc409093540</vt:lpstr>
      <vt:lpstr>' enonce NC'!_Toc409093540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ARKHOS</cp:lastModifiedBy>
  <cp:lastPrinted>2018-01-31T09:55:16Z</cp:lastPrinted>
  <dcterms:created xsi:type="dcterms:W3CDTF">2017-10-11T09:58:25Z</dcterms:created>
  <dcterms:modified xsi:type="dcterms:W3CDTF">2018-06-28T12:22:10Z</dcterms:modified>
</cp:coreProperties>
</file>