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RKHOS\Desktop\foad paie 2020\PAIE N4 PREPARATION A L'EXAMEN\FORCES\"/>
    </mc:Choice>
  </mc:AlternateContent>
  <xr:revisionPtr revIDLastSave="0" documentId="13_ncr:1_{61157B1D-C690-46D3-8DD2-EBFDC0F7B30F}" xr6:coauthVersionLast="45" xr6:coauthVersionMax="45" xr10:uidLastSave="{00000000-0000-0000-0000-000000000000}"/>
  <bookViews>
    <workbookView xWindow="-120" yWindow="-120" windowWidth="24240" windowHeight="13140" tabRatio="944" activeTab="9" xr2:uid="{00000000-000D-0000-FFFF-FFFF00000000}"/>
  </bookViews>
  <sheets>
    <sheet name="SALARIES" sheetId="1" r:id="rId1"/>
    <sheet name="CONDITIONS PARTICULIERES" sheetId="2" r:id="rId2"/>
    <sheet name="SALAIRES" sheetId="3" r:id="rId3"/>
    <sheet name="CALENDRIER DU MOIS DE MAI" sheetId="4" r:id="rId4"/>
    <sheet name="DUMAINE BULLETIN" sheetId="5" r:id="rId5"/>
    <sheet name="VALETTE BULLETIN" sheetId="6" r:id="rId6"/>
    <sheet name="Feuil1" sheetId="11" state="hidden" r:id="rId7"/>
    <sheet name="HERMAN BULLETIN" sheetId="7" r:id="rId8"/>
    <sheet name="DUMOULINS BULLETIN" sheetId="8" r:id="rId9"/>
    <sheet name="LAMBERT BULLETIN" sheetId="10" r:id="rId10"/>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10" l="1"/>
  <c r="F27" i="8" l="1"/>
  <c r="P26" i="8"/>
  <c r="P27" i="8"/>
  <c r="P28" i="8"/>
  <c r="P25" i="8"/>
  <c r="P24" i="8"/>
  <c r="O25" i="8"/>
  <c r="O26" i="8"/>
  <c r="O27" i="8"/>
  <c r="O28" i="8"/>
  <c r="O24" i="8"/>
  <c r="N25" i="8"/>
  <c r="N26" i="8"/>
  <c r="N27" i="8"/>
  <c r="N28" i="8"/>
  <c r="N24" i="8"/>
  <c r="M24" i="8"/>
  <c r="M25" i="8" s="1"/>
  <c r="M26" i="8" s="1"/>
  <c r="M27" i="8" s="1"/>
  <c r="M28" i="8" s="1"/>
  <c r="L26" i="8"/>
  <c r="L27" i="8"/>
  <c r="L28" i="8" s="1"/>
  <c r="L25" i="8"/>
  <c r="L24" i="8"/>
  <c r="K26" i="8"/>
  <c r="K27" i="8" s="1"/>
  <c r="K28" i="8" s="1"/>
  <c r="K25" i="8"/>
  <c r="K24" i="8"/>
  <c r="J18" i="8" l="1"/>
  <c r="J19" i="8" s="1"/>
  <c r="J16" i="8"/>
  <c r="J9" i="8"/>
  <c r="F3" i="8"/>
  <c r="D3" i="8"/>
  <c r="F5" i="6" l="1"/>
  <c r="B64" i="10" l="1"/>
  <c r="B65" i="10" s="1"/>
  <c r="D65" i="10" s="1"/>
  <c r="D62" i="10"/>
  <c r="D57" i="10"/>
  <c r="D56" i="10"/>
  <c r="B56" i="10"/>
  <c r="B55" i="10"/>
  <c r="D55" i="10" s="1"/>
  <c r="D54" i="10"/>
  <c r="B54" i="10"/>
  <c r="B49" i="10"/>
  <c r="D49" i="10" s="1"/>
  <c r="B41" i="10"/>
  <c r="D41" i="10" s="1"/>
  <c r="D51" i="10" s="1"/>
  <c r="F23" i="10" s="1"/>
  <c r="B18" i="10"/>
  <c r="D57" i="8"/>
  <c r="B56" i="8"/>
  <c r="D56" i="8" s="1"/>
  <c r="C41" i="8"/>
  <c r="F1" i="8"/>
  <c r="B1" i="8"/>
  <c r="D62" i="7"/>
  <c r="D57" i="7"/>
  <c r="B56" i="7"/>
  <c r="D56" i="7" s="1"/>
  <c r="C41" i="7"/>
  <c r="F1" i="7"/>
  <c r="B49" i="6"/>
  <c r="D62" i="6"/>
  <c r="D57" i="6"/>
  <c r="C41" i="6"/>
  <c r="F1" i="6"/>
  <c r="C1" i="6" s="1"/>
  <c r="D64" i="10" l="1"/>
  <c r="D66" i="10" s="1"/>
  <c r="D57" i="5"/>
  <c r="B57" i="5"/>
  <c r="C41" i="5"/>
  <c r="F18" i="10" l="1"/>
  <c r="F17" i="10"/>
  <c r="F15" i="10"/>
  <c r="D20" i="10"/>
  <c r="D18" i="10"/>
  <c r="D17" i="10"/>
  <c r="D15" i="10"/>
  <c r="F11" i="10"/>
  <c r="F6" i="10"/>
  <c r="F11" i="8"/>
  <c r="D19" i="8"/>
  <c r="D18" i="8"/>
  <c r="F19" i="7"/>
  <c r="F18" i="7"/>
  <c r="D19" i="7"/>
  <c r="D18" i="7"/>
  <c r="F11" i="7"/>
  <c r="C4" i="7"/>
  <c r="F4" i="7" s="1"/>
  <c r="C2" i="7"/>
  <c r="F2" i="7" s="1"/>
  <c r="F20" i="6"/>
  <c r="D17" i="6"/>
  <c r="F17" i="6"/>
  <c r="F15" i="6"/>
  <c r="D15" i="6"/>
  <c r="F11" i="6"/>
  <c r="C2" i="6"/>
  <c r="F2" i="6" s="1"/>
  <c r="D19" i="5"/>
  <c r="F5" i="5"/>
  <c r="F6" i="5" s="1"/>
  <c r="B65" i="5" l="1"/>
  <c r="D65" i="5" s="1"/>
  <c r="B64" i="5"/>
  <c r="D64" i="5" s="1"/>
  <c r="F6" i="6"/>
  <c r="B20" i="5"/>
  <c r="F20" i="5" s="1"/>
  <c r="B41" i="5"/>
  <c r="I26" i="5"/>
  <c r="F26" i="5" s="1"/>
  <c r="D62" i="5" s="1"/>
  <c r="D66" i="5" s="1"/>
  <c r="F36" i="5" s="1"/>
  <c r="B54" i="5"/>
  <c r="B26" i="10"/>
  <c r="D26" i="10" s="1"/>
  <c r="B21" i="10"/>
  <c r="F21" i="10" s="1"/>
  <c r="B13" i="10"/>
  <c r="F13" i="10" s="1"/>
  <c r="B25" i="10"/>
  <c r="D25" i="10" s="1"/>
  <c r="B22" i="10"/>
  <c r="B10" i="10"/>
  <c r="F10" i="10" s="1"/>
  <c r="B16" i="10"/>
  <c r="B11" i="5"/>
  <c r="F11" i="5" s="1"/>
  <c r="B12" i="5"/>
  <c r="B24" i="10"/>
  <c r="B19" i="10"/>
  <c r="B23" i="5"/>
  <c r="D23" i="5" s="1"/>
  <c r="B16" i="5"/>
  <c r="B21" i="5"/>
  <c r="F21" i="5" s="1"/>
  <c r="B17" i="5"/>
  <c r="B22" i="5"/>
  <c r="B14" i="5"/>
  <c r="F14" i="5" s="1"/>
  <c r="B18" i="5"/>
  <c r="B24" i="5"/>
  <c r="F6" i="7"/>
  <c r="B20" i="7"/>
  <c r="D20" i="7" s="1"/>
  <c r="B26" i="6" l="1"/>
  <c r="D26" i="6" s="1"/>
  <c r="B24" i="6"/>
  <c r="B64" i="7"/>
  <c r="B54" i="7"/>
  <c r="B41" i="7"/>
  <c r="D41" i="7" s="1"/>
  <c r="B25" i="6"/>
  <c r="D25" i="6" s="1"/>
  <c r="B22" i="6"/>
  <c r="F22" i="6" s="1"/>
  <c r="B54" i="6"/>
  <c r="B64" i="6"/>
  <c r="B41" i="6"/>
  <c r="B19" i="6"/>
  <c r="D19" i="6" s="1"/>
  <c r="B13" i="6"/>
  <c r="F13" i="6" s="1"/>
  <c r="B16" i="6"/>
  <c r="D16" i="6" s="1"/>
  <c r="B10" i="6"/>
  <c r="F10" i="6" s="1"/>
  <c r="B18" i="6"/>
  <c r="D18" i="6" s="1"/>
  <c r="F24" i="6"/>
  <c r="B21" i="6"/>
  <c r="F21" i="6" s="1"/>
  <c r="D17" i="5"/>
  <c r="F17" i="5"/>
  <c r="B49" i="5"/>
  <c r="D49" i="5" s="1"/>
  <c r="D41" i="5"/>
  <c r="B55" i="5"/>
  <c r="D55" i="5" s="1"/>
  <c r="D54" i="5"/>
  <c r="D18" i="5"/>
  <c r="F18" i="5"/>
  <c r="D24" i="5"/>
  <c r="B56" i="5"/>
  <c r="D56" i="5" s="1"/>
  <c r="D16" i="5"/>
  <c r="D28" i="5" s="1"/>
  <c r="F16" i="5"/>
  <c r="B13" i="7"/>
  <c r="F13" i="7" s="1"/>
  <c r="B21" i="7"/>
  <c r="F21" i="7" s="1"/>
  <c r="B15" i="7"/>
  <c r="B22" i="7"/>
  <c r="F22" i="7" s="1"/>
  <c r="B23" i="7"/>
  <c r="B16" i="7"/>
  <c r="B12" i="7"/>
  <c r="B10" i="7"/>
  <c r="F10" i="7" s="1"/>
  <c r="B17" i="7"/>
  <c r="B49" i="7" s="1"/>
  <c r="D49" i="7" s="1"/>
  <c r="F16" i="10"/>
  <c r="F28" i="10" s="1"/>
  <c r="F37" i="10" s="1"/>
  <c r="D16" i="10"/>
  <c r="B26" i="7"/>
  <c r="D26" i="7" s="1"/>
  <c r="F19" i="6"/>
  <c r="B25" i="7"/>
  <c r="D25" i="7" s="1"/>
  <c r="F19" i="10"/>
  <c r="D19" i="10"/>
  <c r="F24" i="10"/>
  <c r="D24" i="10"/>
  <c r="F18" i="6" l="1"/>
  <c r="D54" i="7"/>
  <c r="B55" i="7"/>
  <c r="D55" i="7" s="1"/>
  <c r="D51" i="7"/>
  <c r="F23" i="7" s="1"/>
  <c r="B65" i="7"/>
  <c r="D65" i="7" s="1"/>
  <c r="D64" i="7"/>
  <c r="F16" i="6"/>
  <c r="D24" i="6"/>
  <c r="D28" i="6" s="1"/>
  <c r="F30" i="6" s="1"/>
  <c r="B36" i="6" s="1"/>
  <c r="B34" i="6" s="1"/>
  <c r="F34" i="6" s="1"/>
  <c r="F35" i="6" s="1"/>
  <c r="B56" i="6"/>
  <c r="D56" i="6" s="1"/>
  <c r="B55" i="6"/>
  <c r="D55" i="6" s="1"/>
  <c r="D54" i="6"/>
  <c r="D49" i="6"/>
  <c r="D41" i="6"/>
  <c r="D51" i="6" s="1"/>
  <c r="F23" i="6" s="1"/>
  <c r="B65" i="6"/>
  <c r="D65" i="6" s="1"/>
  <c r="D64" i="6"/>
  <c r="D51" i="5"/>
  <c r="F22" i="5" s="1"/>
  <c r="F28" i="5" s="1"/>
  <c r="F37" i="5" s="1"/>
  <c r="F30" i="5"/>
  <c r="B36" i="5"/>
  <c r="B34" i="5" s="1"/>
  <c r="F34" i="5" s="1"/>
  <c r="F35" i="5" s="1"/>
  <c r="D58" i="5"/>
  <c r="F31" i="5" s="1"/>
  <c r="D24" i="7"/>
  <c r="F24" i="7"/>
  <c r="D15" i="7"/>
  <c r="F15" i="7"/>
  <c r="F17" i="7"/>
  <c r="D17" i="7"/>
  <c r="D16" i="7"/>
  <c r="F16" i="7"/>
  <c r="D28" i="10"/>
  <c r="F30" i="10" s="1"/>
  <c r="D66" i="7" l="1"/>
  <c r="F36" i="7" s="1"/>
  <c r="D58" i="7"/>
  <c r="F31" i="7" s="1"/>
  <c r="D66" i="6"/>
  <c r="F36" i="6" s="1"/>
  <c r="D58" i="6"/>
  <c r="F31" i="6" s="1"/>
  <c r="F28" i="6"/>
  <c r="F37" i="6" s="1"/>
  <c r="F28" i="7"/>
  <c r="F37" i="7" s="1"/>
  <c r="B36" i="10"/>
  <c r="B34" i="10" s="1"/>
  <c r="F34" i="10" s="1"/>
  <c r="F35" i="10"/>
  <c r="D28" i="7"/>
  <c r="F30" i="7" s="1"/>
  <c r="B36" i="7" l="1"/>
  <c r="B34" i="7" s="1"/>
  <c r="F34" i="7" s="1"/>
  <c r="F35" i="7"/>
  <c r="F6" i="8"/>
  <c r="B26" i="8"/>
  <c r="D26" i="8" s="1"/>
  <c r="J10" i="8" l="1"/>
  <c r="J11" i="8" s="1"/>
  <c r="J12" i="8" s="1"/>
  <c r="J20" i="8" s="1"/>
  <c r="B25" i="8"/>
  <c r="D25" i="8" s="1"/>
  <c r="B64" i="8"/>
  <c r="D62" i="8"/>
  <c r="B17" i="8"/>
  <c r="B54" i="8"/>
  <c r="B16" i="8"/>
  <c r="B15" i="8"/>
  <c r="B10" i="8"/>
  <c r="F10" i="8" s="1"/>
  <c r="B13" i="8"/>
  <c r="F13" i="8" s="1"/>
  <c r="B22" i="8"/>
  <c r="F22" i="8" s="1"/>
  <c r="B21" i="8"/>
  <c r="F21" i="8" s="1"/>
  <c r="B27" i="8"/>
  <c r="B41" i="8"/>
  <c r="D41" i="8" s="1"/>
  <c r="B55" i="8" l="1"/>
  <c r="D55" i="8" s="1"/>
  <c r="D54" i="8"/>
  <c r="D58" i="8" s="1"/>
  <c r="D16" i="8"/>
  <c r="F16" i="8"/>
  <c r="B65" i="8"/>
  <c r="D65" i="8" s="1"/>
  <c r="D64" i="8"/>
  <c r="D66" i="8" s="1"/>
  <c r="D17" i="8"/>
  <c r="F17" i="8"/>
  <c r="B49" i="8"/>
  <c r="D49" i="8" s="1"/>
  <c r="D51" i="8" s="1"/>
  <c r="F23" i="8" s="1"/>
  <c r="D15" i="8"/>
  <c r="F15" i="8"/>
  <c r="D28" i="8" l="1"/>
  <c r="F30" i="8" s="1"/>
  <c r="B36" i="8" s="1"/>
  <c r="B34" i="8" s="1"/>
  <c r="F34" i="8" s="1"/>
  <c r="F28" i="8"/>
  <c r="F37" i="8" s="1"/>
  <c r="F35" i="8" l="1"/>
</calcChain>
</file>

<file path=xl/sharedStrings.xml><?xml version="1.0" encoding="utf-8"?>
<sst xmlns="http://schemas.openxmlformats.org/spreadsheetml/2006/main" count="443" uniqueCount="158">
  <si>
    <t>DUMAINE</t>
  </si>
  <si>
    <t>VALETTE</t>
  </si>
  <si>
    <t>HERMAN</t>
  </si>
  <si>
    <t>DUMOULIN</t>
  </si>
  <si>
    <t>LAMBERT</t>
  </si>
  <si>
    <t>Entrée dans la société</t>
  </si>
  <si>
    <t>Contrat</t>
  </si>
  <si>
    <t>CDI</t>
  </si>
  <si>
    <t>CDD</t>
  </si>
  <si>
    <t>Durée hebdomadaire</t>
  </si>
  <si>
    <t>Statut</t>
  </si>
  <si>
    <t>Non-cadre</t>
  </si>
  <si>
    <t>Cadre</t>
  </si>
  <si>
    <t>Gérant</t>
  </si>
  <si>
    <t>Salaire de base</t>
  </si>
  <si>
    <t>Sortie de la société</t>
  </si>
  <si>
    <t>Fiches résumées des salariés</t>
  </si>
  <si>
    <t>CONDITIONS PARTICULIERES</t>
  </si>
  <si>
    <t>Prime d'ancienneté</t>
  </si>
  <si>
    <t>Changement de taux</t>
  </si>
  <si>
    <t>Assiette de calcul</t>
  </si>
  <si>
    <t>Salaire de base minimum de la catégorie</t>
  </si>
  <si>
    <t>Taux</t>
  </si>
  <si>
    <t>Pas de prime</t>
  </si>
  <si>
    <t>&gt; 10 ans</t>
  </si>
  <si>
    <t>Salaire minimum de la catégorie du salarié</t>
  </si>
  <si>
    <t>SMIC</t>
  </si>
  <si>
    <t>SALAIRES</t>
  </si>
  <si>
    <t>Horaires</t>
  </si>
  <si>
    <t>7 h / jour
lundi à vendredi</t>
  </si>
  <si>
    <t>Fériés</t>
  </si>
  <si>
    <t>Chomés et payés</t>
  </si>
  <si>
    <t>Absences</t>
  </si>
  <si>
    <t>7 Heures supplémentaires à 125%</t>
  </si>
  <si>
    <t>Heures supplémentaires à 150%</t>
  </si>
  <si>
    <t>Salaire brut</t>
  </si>
  <si>
    <t>SANTE</t>
  </si>
  <si>
    <t xml:space="preserve">Complémentaire santé </t>
  </si>
  <si>
    <t xml:space="preserve">Accident du travail - Maladies professionnelles </t>
  </si>
  <si>
    <t>Retraite</t>
  </si>
  <si>
    <t>Réduction heures supplémentaires</t>
  </si>
  <si>
    <t>C.S.G/CRDS non-déductible de l'impôt sur le revenu</t>
  </si>
  <si>
    <t>C.S.G/CRDS déductible de l'impôt sur le revenu</t>
  </si>
  <si>
    <t>Exonération de cotisation employeur</t>
  </si>
  <si>
    <t>Total de cotisations et contributions</t>
  </si>
  <si>
    <t>NET A PAYER AVANT IMPOT SUR LE REVENU</t>
  </si>
  <si>
    <t>dont évolution de la rémunération liée à la suppression des cotisations chômage et maladie</t>
  </si>
  <si>
    <t>IMPOT SUR LE REVENU</t>
  </si>
  <si>
    <t>Bases</t>
  </si>
  <si>
    <t>VALEUR</t>
  </si>
  <si>
    <t>personnalisé</t>
  </si>
  <si>
    <t>Impôt sur le revenu prélevé à la source</t>
  </si>
  <si>
    <t xml:space="preserve">Net payé en euros                                  </t>
  </si>
  <si>
    <t>NET IMPOSABLE (Facultatif)</t>
  </si>
  <si>
    <t>Allègement de cotisations 
employeur</t>
  </si>
  <si>
    <t>Total versé</t>
  </si>
  <si>
    <t>par l'employeur</t>
  </si>
  <si>
    <t>Assiettes</t>
  </si>
  <si>
    <t>Retenues
salariales</t>
  </si>
  <si>
    <t>Retenues
patronales</t>
  </si>
  <si>
    <t>Complémentaire incapacité invalidité décès</t>
  </si>
  <si>
    <t>1,50% sur TA cadres uniquement</t>
  </si>
  <si>
    <t>Prévoyance patronale</t>
  </si>
  <si>
    <t>Mutuelle salariale</t>
  </si>
  <si>
    <t>Mutuelle patronale</t>
  </si>
  <si>
    <t>Prévoyances et mutuelles</t>
  </si>
  <si>
    <t>Taux de prélèvement à la source</t>
  </si>
  <si>
    <t>Personnes assurées par mutuelle</t>
  </si>
  <si>
    <t>2 conjoints</t>
  </si>
  <si>
    <t>dispensé</t>
  </si>
  <si>
    <t>2 conjoints
 + 1 enfant</t>
  </si>
  <si>
    <t>20 € conjoint et 10 € / enfant</t>
  </si>
  <si>
    <t>24 € conjoint et 12 € / enfant</t>
  </si>
  <si>
    <t>C.S.G/CRDS sur heures sup. non-déductible de l'impôt sur le revenu</t>
  </si>
  <si>
    <t>TAUX QCCIDENT DU TRAVAIL</t>
  </si>
  <si>
    <t>Exonération de cotisation employeur sur heures sup</t>
  </si>
  <si>
    <t>Prime de précarité</t>
  </si>
  <si>
    <t>Exonération de cotisation employeur Allègement FILLON</t>
  </si>
  <si>
    <t>Mois suivant date anniversaire de la date d'embauche</t>
  </si>
  <si>
    <t>ICCP</t>
  </si>
  <si>
    <t xml:space="preserve">Autres contributions dues par l'employeur </t>
  </si>
  <si>
    <r>
      <t>Accident du travail - Maladies professionnelles</t>
    </r>
    <r>
      <rPr>
        <b/>
        <sz val="10"/>
        <color rgb="FFFF0000"/>
        <rFont val="Times New Roman"/>
        <family val="1"/>
      </rPr>
      <t xml:space="preserve"> </t>
    </r>
  </si>
  <si>
    <t xml:space="preserve">Sécurité sociale plafonnée </t>
  </si>
  <si>
    <t xml:space="preserve">Sécurité sociale déplafonnée </t>
  </si>
  <si>
    <t xml:space="preserve">Complémentaire Tranche 1 </t>
  </si>
  <si>
    <t xml:space="preserve">Assurance chômage </t>
  </si>
  <si>
    <t xml:space="preserve">NET IMPOSABLE </t>
  </si>
  <si>
    <t>Sécurité sociale déplafonnée</t>
  </si>
  <si>
    <t>Complémentaire Tranche 1</t>
  </si>
  <si>
    <r>
      <t>Complémentaire Tranche 2</t>
    </r>
    <r>
      <rPr>
        <sz val="11"/>
        <color rgb="FFFF0000"/>
        <rFont val="Times New Roman"/>
        <family val="1"/>
      </rPr>
      <t xml:space="preserve"> </t>
    </r>
  </si>
  <si>
    <t xml:space="preserve">Contribution équilibre technique CET </t>
  </si>
  <si>
    <t xml:space="preserve">APEC </t>
  </si>
  <si>
    <t>APEC</t>
  </si>
  <si>
    <t>Prime d'ancienneté 5%</t>
  </si>
  <si>
    <r>
      <t xml:space="preserve"> </t>
    </r>
    <r>
      <rPr>
        <b/>
        <sz val="11"/>
        <color rgb="FF000000"/>
        <rFont val="Times New Roman"/>
        <family val="1"/>
      </rPr>
      <t>Famille  (3,45% ou 5,25%)</t>
    </r>
  </si>
  <si>
    <r>
      <t xml:space="preserve">Sécurité sociale - Maladie - Maternité - Invalidité décès </t>
    </r>
    <r>
      <rPr>
        <sz val="8"/>
        <color rgb="FF000000"/>
        <rFont val="Times New Roman"/>
        <family val="1"/>
      </rPr>
      <t>(7% ou 13%)</t>
    </r>
  </si>
  <si>
    <r>
      <t>Sécurité sociale - Maladie - Maternité - Invalidité décès</t>
    </r>
    <r>
      <rPr>
        <sz val="8"/>
        <color rgb="FF000000"/>
        <rFont val="Times New Roman"/>
        <family val="1"/>
      </rPr>
      <t xml:space="preserve"> (7% ou 13%)</t>
    </r>
  </si>
  <si>
    <r>
      <t xml:space="preserve"> </t>
    </r>
    <r>
      <rPr>
        <b/>
        <sz val="11"/>
        <color rgb="FF000000"/>
        <rFont val="Times New Roman"/>
        <family val="1"/>
      </rPr>
      <t xml:space="preserve">Famille  </t>
    </r>
    <r>
      <rPr>
        <sz val="11"/>
        <color rgb="FF000000"/>
        <rFont val="Times New Roman"/>
        <family val="1"/>
      </rPr>
      <t>(3,45% ou 5,25%)</t>
    </r>
  </si>
  <si>
    <t>Complémentaire Tranche 1 (3,15%+0,86%) (4,72+1,29)</t>
  </si>
  <si>
    <r>
      <t xml:space="preserve"> </t>
    </r>
    <r>
      <rPr>
        <b/>
        <sz val="10"/>
        <color rgb="FF000000"/>
        <rFont val="Times New Roman"/>
        <family val="1"/>
      </rPr>
      <t>Famille  (3,45% moins de 3,5 smic ou 5,25%)</t>
    </r>
  </si>
  <si>
    <t>Contribution équilibre technique CET (salaire sup à 1PMSS)</t>
  </si>
  <si>
    <t xml:space="preserve">Net payé en €                                 </t>
  </si>
  <si>
    <t>Calendrier de travail du mois de mai 2020</t>
  </si>
  <si>
    <t>Férié chomé et payé</t>
  </si>
  <si>
    <t>Coefficient de réduction</t>
  </si>
  <si>
    <r>
      <t xml:space="preserve">versement transport : </t>
    </r>
    <r>
      <rPr>
        <b/>
        <sz val="10"/>
        <color rgb="FFFF0000"/>
        <rFont val="Trebuchet MS"/>
        <family val="2"/>
      </rPr>
      <t>Non assujetti du fait de l'effectif</t>
    </r>
  </si>
  <si>
    <t>Dialogue social : 0,016%</t>
  </si>
  <si>
    <t>Solidarité autonomie : 0,30%</t>
  </si>
  <si>
    <t>Apprentissage : 0,68%</t>
  </si>
  <si>
    <t>Formation : 0,55%</t>
  </si>
  <si>
    <r>
      <t xml:space="preserve">Construction : </t>
    </r>
    <r>
      <rPr>
        <b/>
        <sz val="10"/>
        <color rgb="FFFF0000"/>
        <rFont val="Trebuchet MS"/>
        <family val="2"/>
      </rPr>
      <t>Non assujetti du fait de l'effectif</t>
    </r>
  </si>
  <si>
    <t>Fnal 0,10% sur TA</t>
  </si>
  <si>
    <t>AU TOTAL</t>
  </si>
  <si>
    <t xml:space="preserve"> Rubrique dont évolution de la rémunération liée à la suppression des cotisations chômage et maladie</t>
  </si>
  <si>
    <t>Assurance chômage</t>
  </si>
  <si>
    <t>Maladie</t>
  </si>
  <si>
    <t>CSG CRDS</t>
  </si>
  <si>
    <t>Exonération salariale sur heures supplémentaires</t>
  </si>
  <si>
    <t>Rubrique d'évolution</t>
  </si>
  <si>
    <t>Réduction générale de cotisation</t>
  </si>
  <si>
    <t>Abattement sur heures supplémentaires</t>
  </si>
  <si>
    <t xml:space="preserve"> -   € </t>
  </si>
  <si>
    <t>Allègement dû à la réduction d'allocation familiale</t>
  </si>
  <si>
    <t>Allègement dû à la réduction de cotisation maladie</t>
  </si>
  <si>
    <t>Allègement total</t>
  </si>
  <si>
    <t xml:space="preserve"> Rubrique Allègement de cotisations employeur</t>
  </si>
  <si>
    <t xml:space="preserve">Salaire de base </t>
  </si>
  <si>
    <t>5 à 10 ans</t>
  </si>
  <si>
    <t>Ancienneté &lt;  5 ans</t>
  </si>
  <si>
    <t>jeudi</t>
  </si>
  <si>
    <t>vendredi</t>
  </si>
  <si>
    <t>lundi</t>
  </si>
  <si>
    <t>mardi</t>
  </si>
  <si>
    <t>mercredi</t>
  </si>
  <si>
    <t>ICCP REGLE DU 1/10</t>
  </si>
  <si>
    <t>assiette janvier à avril</t>
  </si>
  <si>
    <t>assiette mai</t>
  </si>
  <si>
    <t>Total</t>
  </si>
  <si>
    <t>ICCP REGLE DU maintien</t>
  </si>
  <si>
    <t xml:space="preserve">assiette </t>
  </si>
  <si>
    <t>Jours de congés 2,5 / mois</t>
  </si>
  <si>
    <t>Jours de congés arrondi</t>
  </si>
  <si>
    <t>Montant/jour ouvrable</t>
  </si>
  <si>
    <t>Le plus favorable</t>
  </si>
  <si>
    <t>MOIS</t>
  </si>
  <si>
    <t>Salaires</t>
  </si>
  <si>
    <t>Cumuls</t>
  </si>
  <si>
    <t>SMICS</t>
  </si>
  <si>
    <t>Coef cumulé</t>
  </si>
  <si>
    <t>Allgt cumulé</t>
  </si>
  <si>
    <t>Allgt mois</t>
  </si>
  <si>
    <t>Janvier</t>
  </si>
  <si>
    <t>Février</t>
  </si>
  <si>
    <t>Mars</t>
  </si>
  <si>
    <t>Avril</t>
  </si>
  <si>
    <t>Mai</t>
  </si>
  <si>
    <t>Dialogue social : 0,016% Exonéré car gérant</t>
  </si>
  <si>
    <t>Assurance chômage exonéré car gérant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</si>
</sst>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0.00\ &quot;€&quot;;\-#,##0.00\ &quot;€&quot;"/>
    <numFmt numFmtId="8" formatCode="#,##0.00\ &quot;€&quot;;[Red]\-#,##0.00\ &quot;€&quot;"/>
    <numFmt numFmtId="44" formatCode="_-* #,##0.00\ &quot;€&quot;_-;\-* #,##0.00\ &quot;€&quot;_-;_-* &quot;-&quot;??\ &quot;€&quot;_-;_-@_-"/>
    <numFmt numFmtId="43" formatCode="_-* #,##0.00_-;\-* #,##0.00_-;_-* &quot;-&quot;??_-;_-@_-"/>
    <numFmt numFmtId="164" formatCode="_-* #,##0\ &quot;€&quot;_-;\-* #,##0\ &quot;€&quot;_-;_-* &quot;-&quot;??\ &quot;€&quot;_-;_-@_-"/>
    <numFmt numFmtId="165" formatCode="0.000%"/>
    <numFmt numFmtId="166" formatCode="#,##0.00\ &quot;€&quot;"/>
    <numFmt numFmtId="167" formatCode="dddd\-dd\-mmm"/>
    <numFmt numFmtId="168" formatCode="#,##0.0000_ ;\-#,##0.0000\ "/>
    <numFmt numFmtId="169" formatCode="_-* #,##0.00\ [$€-40C]_-;\-* #,##0.00\ [$€-40C]_-;_-* &quot;-&quot;??\ [$€-40C]_-;_-@_-"/>
    <numFmt numFmtId="170" formatCode="0.00000%"/>
    <numFmt numFmtId="171" formatCode="0.0000%"/>
    <numFmt numFmtId="172" formatCode="_-* #,##0.00\ _€_-;\-* #,##0.00\ _€_-;_-* &quot;-&quot;??\ _€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u/>
      <sz val="14"/>
      <color theme="1"/>
      <name val="Calibri"/>
      <family val="2"/>
      <scheme val="minor"/>
    </font>
    <font>
      <sz val="10"/>
      <color rgb="FF000000"/>
      <name val="Times New Roman"/>
      <family val="1"/>
    </font>
    <font>
      <b/>
      <sz val="10"/>
      <color rgb="FF000000"/>
      <name val="Times New Roman"/>
      <family val="1"/>
    </font>
    <font>
      <sz val="10"/>
      <name val="Times New Roman"/>
      <family val="1"/>
    </font>
    <font>
      <b/>
      <strike/>
      <sz val="10"/>
      <color rgb="FF000000"/>
      <name val="Times New Roman"/>
      <family val="1"/>
    </font>
    <font>
      <b/>
      <sz val="10"/>
      <color rgb="FFFF0000"/>
      <name val="Times New Roman"/>
      <family val="1"/>
    </font>
    <font>
      <sz val="11"/>
      <color theme="1"/>
      <name val="Times New Roman"/>
      <family val="1"/>
    </font>
    <font>
      <sz val="10"/>
      <color theme="1"/>
      <name val="Times New Roman"/>
      <family val="1"/>
    </font>
    <font>
      <b/>
      <sz val="10"/>
      <name val="Times New Roman"/>
      <family val="1"/>
    </font>
    <font>
      <sz val="11"/>
      <color rgb="FF000000"/>
      <name val="Times New Roman"/>
      <family val="1"/>
    </font>
    <font>
      <sz val="11"/>
      <name val="Times New Roman"/>
      <family val="1"/>
    </font>
    <font>
      <b/>
      <sz val="11"/>
      <color rgb="FF000000"/>
      <name val="Times New Roman"/>
      <family val="1"/>
    </font>
    <font>
      <sz val="11"/>
      <color rgb="FFFF0000"/>
      <name val="Times New Roman"/>
      <family val="1"/>
    </font>
    <font>
      <b/>
      <strike/>
      <sz val="11"/>
      <color rgb="FF000000"/>
      <name val="Times New Roman"/>
      <family val="1"/>
    </font>
    <font>
      <b/>
      <sz val="11"/>
      <color rgb="FFFF0000"/>
      <name val="Times New Roman"/>
      <family val="1"/>
    </font>
    <font>
      <b/>
      <i/>
      <sz val="10"/>
      <name val="Times New Roman"/>
      <family val="1"/>
    </font>
    <font>
      <b/>
      <i/>
      <sz val="10"/>
      <color rgb="FF000000"/>
      <name val="Times New Roman"/>
      <family val="1"/>
    </font>
    <font>
      <b/>
      <i/>
      <sz val="10"/>
      <color theme="1"/>
      <name val="Times New Roman"/>
      <family val="1"/>
    </font>
    <font>
      <i/>
      <sz val="10"/>
      <name val="Times New Roman"/>
      <family val="1"/>
    </font>
    <font>
      <i/>
      <sz val="10"/>
      <color rgb="FF000000"/>
      <name val="Times New Roman"/>
      <family val="1"/>
    </font>
    <font>
      <b/>
      <sz val="11"/>
      <name val="Times New Roman"/>
      <family val="1"/>
    </font>
    <font>
      <sz val="8"/>
      <color rgb="FF000000"/>
      <name val="Times New Roman"/>
      <family val="1"/>
    </font>
    <font>
      <b/>
      <sz val="11"/>
      <color theme="1"/>
      <name val="Times New Roman"/>
      <family val="1"/>
    </font>
    <font>
      <sz val="8"/>
      <name val="Calibri"/>
      <family val="2"/>
      <scheme val="minor"/>
    </font>
    <font>
      <b/>
      <sz val="10"/>
      <color theme="1"/>
      <name val="Times New Roman"/>
      <family val="1"/>
    </font>
    <font>
      <b/>
      <sz val="14"/>
      <color rgb="FFFF0000"/>
      <name val="Times New Roman"/>
      <family val="1"/>
    </font>
    <font>
      <sz val="10"/>
      <color theme="1"/>
      <name val="Trebuchet MS"/>
      <family val="2"/>
    </font>
    <font>
      <b/>
      <sz val="10"/>
      <color theme="1"/>
      <name val="Trebuchet MS"/>
      <family val="2"/>
    </font>
    <font>
      <b/>
      <sz val="10"/>
      <color rgb="FF000000"/>
      <name val="Trebuchet MS"/>
      <family val="2"/>
    </font>
    <font>
      <b/>
      <sz val="10"/>
      <color rgb="FFFF0000"/>
      <name val="Trebuchet MS"/>
      <family val="2"/>
    </font>
  </fonts>
  <fills count="5">
    <fill>
      <patternFill patternType="none"/>
    </fill>
    <fill>
      <patternFill patternType="gray125"/>
    </fill>
    <fill>
      <patternFill patternType="solid">
        <fgColor rgb="FFFFFFFF"/>
        <bgColor indexed="64"/>
      </patternFill>
    </fill>
    <fill>
      <patternFill patternType="solid">
        <fgColor rgb="FFEBEBEB"/>
        <bgColor indexed="64"/>
      </patternFill>
    </fill>
    <fill>
      <patternFill patternType="solid">
        <fgColor rgb="FFFFFF00"/>
        <bgColor indexed="64"/>
      </patternFill>
    </fill>
  </fills>
  <borders count="5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medium">
        <color auto="1"/>
      </left>
      <right style="medium">
        <color auto="1"/>
      </right>
      <top style="medium">
        <color auto="1"/>
      </top>
      <bottom style="medium">
        <color rgb="FF000000"/>
      </bottom>
      <diagonal/>
    </border>
    <border>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auto="1"/>
      </right>
      <top style="thin">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right/>
      <top style="thin">
        <color rgb="FF000000"/>
      </top>
      <bottom style="thin">
        <color rgb="FF000000"/>
      </bottom>
      <diagonal/>
    </border>
    <border>
      <left style="thin">
        <color rgb="FF000000"/>
      </left>
      <right style="medium">
        <color rgb="FF000000"/>
      </right>
      <top/>
      <bottom/>
      <diagonal/>
    </border>
    <border>
      <left style="thick">
        <color rgb="FF000000"/>
      </left>
      <right style="thick">
        <color rgb="FF000000"/>
      </right>
      <top style="thick">
        <color rgb="FF000000"/>
      </top>
      <bottom style="thick">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medium">
        <color auto="1"/>
      </top>
      <bottom style="medium">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81">
    <xf numFmtId="0" fontId="0" fillId="0" borderId="0" xfId="0"/>
    <xf numFmtId="0" fontId="0" fillId="0" borderId="0" xfId="0" applyAlignment="1">
      <alignment vertical="center"/>
    </xf>
    <xf numFmtId="0" fontId="2" fillId="0" borderId="0" xfId="0" applyFont="1" applyAlignment="1">
      <alignment horizontal="center" vertical="center"/>
    </xf>
    <xf numFmtId="14" fontId="0" fillId="0" borderId="0" xfId="0" applyNumberFormat="1" applyAlignment="1">
      <alignment vertical="center"/>
    </xf>
    <xf numFmtId="0" fontId="0" fillId="0" borderId="0" xfId="0" applyAlignment="1">
      <alignment horizontal="left"/>
    </xf>
    <xf numFmtId="0" fontId="0" fillId="0" borderId="1" xfId="0"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6" xfId="0" applyBorder="1"/>
    <xf numFmtId="0" fontId="3" fillId="0" borderId="0" xfId="0" applyFont="1" applyAlignment="1">
      <alignment horizontal="center"/>
    </xf>
    <xf numFmtId="0" fontId="0" fillId="0" borderId="1" xfId="0" applyBorder="1" applyAlignment="1">
      <alignment vertical="center"/>
    </xf>
    <xf numFmtId="0" fontId="0" fillId="0" borderId="4" xfId="0" applyBorder="1" applyAlignment="1">
      <alignment vertical="center"/>
    </xf>
    <xf numFmtId="164" fontId="0" fillId="0" borderId="5" xfId="1" applyNumberFormat="1" applyFont="1" applyBorder="1" applyAlignment="1">
      <alignment horizontal="center" vertical="center"/>
    </xf>
    <xf numFmtId="164" fontId="0" fillId="0" borderId="6" xfId="1" applyNumberFormat="1" applyFont="1" applyBorder="1" applyAlignment="1">
      <alignment horizontal="center" vertical="center"/>
    </xf>
    <xf numFmtId="164" fontId="0" fillId="0" borderId="6" xfId="1" applyNumberFormat="1"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6" xfId="0" applyBorder="1" applyAlignment="1">
      <alignment vertical="center"/>
    </xf>
    <xf numFmtId="9" fontId="0" fillId="0" borderId="6" xfId="0" applyNumberFormat="1" applyBorder="1" applyAlignment="1">
      <alignment horizontal="center" vertical="center"/>
    </xf>
    <xf numFmtId="9" fontId="0" fillId="0" borderId="9" xfId="0" applyNumberFormat="1" applyBorder="1" applyAlignment="1">
      <alignment horizontal="center" vertical="center"/>
    </xf>
    <xf numFmtId="0" fontId="5" fillId="0" borderId="10" xfId="0" applyFont="1" applyBorder="1" applyAlignment="1">
      <alignment vertical="center"/>
    </xf>
    <xf numFmtId="0" fontId="0" fillId="0" borderId="11" xfId="0" applyBorder="1" applyAlignment="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11" fillId="0" borderId="1" xfId="0" applyFont="1" applyBorder="1"/>
    <xf numFmtId="0" fontId="11" fillId="0" borderId="4" xfId="0" applyFont="1" applyBorder="1"/>
    <xf numFmtId="10" fontId="0" fillId="0" borderId="8" xfId="0" applyNumberFormat="1" applyBorder="1" applyAlignment="1">
      <alignment horizontal="center" vertical="center"/>
    </xf>
    <xf numFmtId="9" fontId="0" fillId="0" borderId="8" xfId="0" applyNumberFormat="1" applyBorder="1" applyAlignment="1">
      <alignment horizontal="center" vertical="center"/>
    </xf>
    <xf numFmtId="0" fontId="0" fillId="0" borderId="27" xfId="0" applyBorder="1" applyAlignment="1">
      <alignment vertical="center"/>
    </xf>
    <xf numFmtId="0" fontId="0" fillId="0" borderId="28" xfId="0" applyBorder="1" applyAlignment="1">
      <alignment horizontal="center" vertical="center"/>
    </xf>
    <xf numFmtId="0" fontId="0" fillId="0" borderId="29" xfId="0" applyBorder="1" applyAlignment="1">
      <alignment vertical="center" wrapText="1"/>
    </xf>
    <xf numFmtId="10" fontId="0" fillId="0" borderId="11" xfId="2" applyNumberFormat="1" applyFont="1" applyBorder="1" applyAlignment="1">
      <alignment horizontal="center" vertical="center"/>
    </xf>
    <xf numFmtId="44" fontId="12" fillId="0" borderId="9" xfId="0" applyNumberFormat="1" applyFont="1" applyBorder="1" applyAlignment="1">
      <alignment vertical="center"/>
    </xf>
    <xf numFmtId="44" fontId="12" fillId="0" borderId="8" xfId="1" applyFont="1" applyBorder="1" applyAlignment="1">
      <alignment vertical="center"/>
    </xf>
    <xf numFmtId="9" fontId="12" fillId="0" borderId="8" xfId="0" applyNumberFormat="1" applyFont="1" applyBorder="1" applyAlignment="1">
      <alignment vertical="center"/>
    </xf>
    <xf numFmtId="0" fontId="11" fillId="0" borderId="2" xfId="0" applyFont="1" applyBorder="1"/>
    <xf numFmtId="44" fontId="11" fillId="0" borderId="3" xfId="1" applyFont="1" applyBorder="1"/>
    <xf numFmtId="0" fontId="11" fillId="0" borderId="0" xfId="0" applyFont="1"/>
    <xf numFmtId="0" fontId="11" fillId="0" borderId="5" xfId="0" applyFont="1" applyBorder="1"/>
    <xf numFmtId="44" fontId="11" fillId="0" borderId="5" xfId="1" applyFont="1" applyBorder="1"/>
    <xf numFmtId="44" fontId="11" fillId="0" borderId="6" xfId="0" applyNumberFormat="1" applyFont="1" applyBorder="1"/>
    <xf numFmtId="0" fontId="11" fillId="0" borderId="6" xfId="0" applyFont="1" applyBorder="1"/>
    <xf numFmtId="0" fontId="14" fillId="2" borderId="12" xfId="0" applyFont="1" applyFill="1" applyBorder="1" applyAlignment="1">
      <alignment horizontal="left" vertical="center" wrapText="1" readingOrder="1"/>
    </xf>
    <xf numFmtId="0" fontId="15" fillId="2" borderId="13" xfId="0" applyFont="1" applyFill="1" applyBorder="1" applyAlignment="1">
      <alignment horizontal="right" vertical="center" wrapText="1"/>
    </xf>
    <xf numFmtId="0" fontId="14" fillId="2" borderId="13" xfId="0" applyFont="1" applyFill="1" applyBorder="1" applyAlignment="1">
      <alignment horizontal="left" vertical="center" wrapText="1" readingOrder="1"/>
    </xf>
    <xf numFmtId="44" fontId="14" fillId="2" borderId="14" xfId="0" applyNumberFormat="1" applyFont="1" applyFill="1" applyBorder="1" applyAlignment="1">
      <alignment horizontal="left" vertical="center" wrapText="1" readingOrder="1"/>
    </xf>
    <xf numFmtId="0" fontId="14" fillId="2" borderId="21" xfId="0" applyFont="1" applyFill="1" applyBorder="1" applyAlignment="1">
      <alignment horizontal="left" vertical="center" wrapText="1" readingOrder="1"/>
    </xf>
    <xf numFmtId="0" fontId="16" fillId="2" borderId="22" xfId="0" applyFont="1" applyFill="1" applyBorder="1" applyAlignment="1">
      <alignment horizontal="center" vertical="center" wrapText="1" readingOrder="1"/>
    </xf>
    <xf numFmtId="0" fontId="16" fillId="2" borderId="17" xfId="0" applyFont="1" applyFill="1" applyBorder="1" applyAlignment="1">
      <alignment horizontal="center" vertical="center" wrapText="1" readingOrder="1"/>
    </xf>
    <xf numFmtId="0" fontId="16" fillId="2" borderId="15" xfId="0" applyFont="1" applyFill="1" applyBorder="1" applyAlignment="1">
      <alignment horizontal="left" vertical="center" wrapText="1" readingOrder="1"/>
    </xf>
    <xf numFmtId="0" fontId="15" fillId="2" borderId="16" xfId="0" applyFont="1" applyFill="1" applyBorder="1" applyAlignment="1">
      <alignment horizontal="center" vertical="center" wrapText="1"/>
    </xf>
    <xf numFmtId="0" fontId="16" fillId="2" borderId="16" xfId="0" applyFont="1" applyFill="1" applyBorder="1" applyAlignment="1">
      <alignment horizontal="center" vertical="center" wrapText="1" readingOrder="1"/>
    </xf>
    <xf numFmtId="0" fontId="14" fillId="2" borderId="15" xfId="0" applyFont="1" applyFill="1" applyBorder="1" applyAlignment="1">
      <alignment horizontal="left" vertical="center" wrapText="1" readingOrder="1"/>
    </xf>
    <xf numFmtId="0" fontId="15" fillId="2" borderId="16" xfId="0" applyFont="1" applyFill="1" applyBorder="1" applyAlignment="1">
      <alignment vertical="center" wrapText="1"/>
    </xf>
    <xf numFmtId="10" fontId="14" fillId="2" borderId="16" xfId="0" applyNumberFormat="1" applyFont="1" applyFill="1" applyBorder="1" applyAlignment="1">
      <alignment horizontal="center" vertical="center" wrapText="1" readingOrder="1"/>
    </xf>
    <xf numFmtId="0" fontId="14" fillId="2" borderId="16" xfId="0" applyFont="1" applyFill="1" applyBorder="1" applyAlignment="1">
      <alignment horizontal="center" vertical="center" wrapText="1" readingOrder="1"/>
    </xf>
    <xf numFmtId="0" fontId="18" fillId="2" borderId="15" xfId="0" applyFont="1" applyFill="1" applyBorder="1" applyAlignment="1">
      <alignment horizontal="left" vertical="center" wrapText="1" readingOrder="1"/>
    </xf>
    <xf numFmtId="0" fontId="16" fillId="2" borderId="16" xfId="0" applyFont="1" applyFill="1" applyBorder="1" applyAlignment="1">
      <alignment horizontal="right" vertical="center" wrapText="1" readingOrder="1"/>
    </xf>
    <xf numFmtId="0" fontId="19" fillId="2" borderId="15" xfId="0" applyFont="1" applyFill="1" applyBorder="1" applyAlignment="1">
      <alignment horizontal="left" vertical="center" wrapText="1" readingOrder="1"/>
    </xf>
    <xf numFmtId="0" fontId="16" fillId="3" borderId="19" xfId="0" applyFont="1" applyFill="1" applyBorder="1" applyAlignment="1">
      <alignment horizontal="center" vertical="center" wrapText="1" readingOrder="1"/>
    </xf>
    <xf numFmtId="0" fontId="16" fillId="3" borderId="22" xfId="0" applyFont="1" applyFill="1" applyBorder="1" applyAlignment="1">
      <alignment horizontal="center" vertical="center" wrapText="1" readingOrder="1"/>
    </xf>
    <xf numFmtId="0" fontId="14" fillId="2" borderId="16" xfId="0" applyFont="1" applyFill="1" applyBorder="1" applyAlignment="1">
      <alignment horizontal="left" vertical="center" wrapText="1" readingOrder="1"/>
    </xf>
    <xf numFmtId="0" fontId="16" fillId="2" borderId="16" xfId="0" applyFont="1" applyFill="1" applyBorder="1" applyAlignment="1">
      <alignment horizontal="left" vertical="center" wrapText="1" readingOrder="1"/>
    </xf>
    <xf numFmtId="0" fontId="16" fillId="2" borderId="16" xfId="0" applyFont="1" applyFill="1" applyBorder="1" applyAlignment="1">
      <alignment horizontal="justify" vertical="center" wrapText="1" readingOrder="1"/>
    </xf>
    <xf numFmtId="0" fontId="16" fillId="2" borderId="19" xfId="0" applyFont="1" applyFill="1" applyBorder="1" applyAlignment="1">
      <alignment horizontal="left" vertical="center" wrapText="1" readingOrder="1"/>
    </xf>
    <xf numFmtId="0" fontId="16" fillId="2" borderId="25" xfId="0" applyFont="1" applyFill="1" applyBorder="1" applyAlignment="1">
      <alignment horizontal="left" vertical="center" wrapText="1" readingOrder="1"/>
    </xf>
    <xf numFmtId="44" fontId="15" fillId="2" borderId="16" xfId="1" applyFont="1" applyFill="1" applyBorder="1" applyAlignment="1">
      <alignment horizontal="right" vertical="center" wrapText="1"/>
    </xf>
    <xf numFmtId="44" fontId="16" fillId="2" borderId="16" xfId="1" applyFont="1" applyFill="1" applyBorder="1" applyAlignment="1">
      <alignment horizontal="right" vertical="center" wrapText="1" readingOrder="1"/>
    </xf>
    <xf numFmtId="44" fontId="15" fillId="2" borderId="16" xfId="1" applyFont="1" applyFill="1" applyBorder="1" applyAlignment="1">
      <alignment horizontal="center" vertical="center" wrapText="1"/>
    </xf>
    <xf numFmtId="44" fontId="15" fillId="2" borderId="16" xfId="1" applyFont="1" applyFill="1" applyBorder="1" applyAlignment="1">
      <alignment vertical="center" wrapText="1"/>
    </xf>
    <xf numFmtId="44" fontId="11" fillId="0" borderId="0" xfId="1" applyFont="1"/>
    <xf numFmtId="44" fontId="15" fillId="2" borderId="17" xfId="1" applyFont="1" applyFill="1" applyBorder="1" applyAlignment="1">
      <alignment horizontal="right" vertical="center" wrapText="1"/>
    </xf>
    <xf numFmtId="44" fontId="14" fillId="2" borderId="16" xfId="1" applyFont="1" applyFill="1" applyBorder="1" applyAlignment="1">
      <alignment horizontal="right" vertical="center" wrapText="1" readingOrder="1"/>
    </xf>
    <xf numFmtId="44" fontId="15" fillId="2" borderId="17" xfId="0" applyNumberFormat="1" applyFont="1" applyFill="1" applyBorder="1" applyAlignment="1">
      <alignment horizontal="right" vertical="center" wrapText="1"/>
    </xf>
    <xf numFmtId="44" fontId="11" fillId="0" borderId="9" xfId="1" applyFont="1" applyBorder="1"/>
    <xf numFmtId="0" fontId="0" fillId="0" borderId="5" xfId="0" applyBorder="1" applyAlignment="1">
      <alignment horizontal="center" vertical="center"/>
    </xf>
    <xf numFmtId="0" fontId="0" fillId="0" borderId="6" xfId="0" applyBorder="1" applyAlignment="1">
      <alignment horizontal="center" vertical="center"/>
    </xf>
    <xf numFmtId="165" fontId="14" fillId="2" borderId="16" xfId="0" applyNumberFormat="1" applyFont="1" applyFill="1" applyBorder="1" applyAlignment="1">
      <alignment horizontal="center" vertical="center" wrapText="1" readingOrder="1"/>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44" fontId="11" fillId="0" borderId="0" xfId="0" applyNumberFormat="1" applyFont="1"/>
    <xf numFmtId="0" fontId="11" fillId="0" borderId="32" xfId="0" applyFont="1" applyBorder="1"/>
    <xf numFmtId="0" fontId="11" fillId="0" borderId="33" xfId="0" applyFont="1" applyBorder="1"/>
    <xf numFmtId="0" fontId="14" fillId="2" borderId="35" xfId="0" applyFont="1" applyFill="1" applyBorder="1" applyAlignment="1">
      <alignment horizontal="left" vertical="center" wrapText="1" readingOrder="1"/>
    </xf>
    <xf numFmtId="0" fontId="16" fillId="2" borderId="37" xfId="0" applyFont="1" applyFill="1" applyBorder="1" applyAlignment="1">
      <alignment horizontal="center" vertical="center" wrapText="1" readingOrder="1"/>
    </xf>
    <xf numFmtId="44" fontId="14" fillId="2" borderId="37" xfId="1" applyFont="1" applyFill="1" applyBorder="1" applyAlignment="1">
      <alignment horizontal="right" vertical="center" wrapText="1" readingOrder="1"/>
    </xf>
    <xf numFmtId="44" fontId="16" fillId="2" borderId="37" xfId="1" applyFont="1" applyFill="1" applyBorder="1" applyAlignment="1">
      <alignment horizontal="right" vertical="center" wrapText="1" readingOrder="1"/>
    </xf>
    <xf numFmtId="0" fontId="16" fillId="3" borderId="38" xfId="0" applyFont="1" applyFill="1" applyBorder="1" applyAlignment="1">
      <alignment horizontal="right" vertical="center" wrapText="1" readingOrder="1"/>
    </xf>
    <xf numFmtId="0" fontId="16" fillId="3" borderId="36" xfId="0" applyFont="1" applyFill="1" applyBorder="1" applyAlignment="1">
      <alignment horizontal="right" vertical="center" wrapText="1" readingOrder="1"/>
    </xf>
    <xf numFmtId="0" fontId="16" fillId="2" borderId="37" xfId="0" applyFont="1" applyFill="1" applyBorder="1" applyAlignment="1">
      <alignment horizontal="right" vertical="center" wrapText="1" readingOrder="1"/>
    </xf>
    <xf numFmtId="0" fontId="16" fillId="2" borderId="37" xfId="0" applyFont="1" applyFill="1" applyBorder="1" applyAlignment="1">
      <alignment horizontal="left" vertical="center" wrapText="1" readingOrder="1"/>
    </xf>
    <xf numFmtId="0" fontId="16" fillId="2" borderId="38" xfId="0" applyFont="1" applyFill="1" applyBorder="1" applyAlignment="1">
      <alignment horizontal="left" vertical="center" wrapText="1" readingOrder="1"/>
    </xf>
    <xf numFmtId="0" fontId="16" fillId="2" borderId="39" xfId="0" applyFont="1" applyFill="1" applyBorder="1" applyAlignment="1">
      <alignment horizontal="left" vertical="center" wrapText="1" readingOrder="1"/>
    </xf>
    <xf numFmtId="165" fontId="14" fillId="2" borderId="16" xfId="0" applyNumberFormat="1" applyFont="1" applyFill="1" applyBorder="1" applyAlignment="1">
      <alignment horizontal="right" vertical="center" wrapText="1" readingOrder="1"/>
    </xf>
    <xf numFmtId="9" fontId="12" fillId="0" borderId="9" xfId="0" applyNumberFormat="1" applyFont="1" applyBorder="1" applyAlignment="1">
      <alignment vertical="center"/>
    </xf>
    <xf numFmtId="44" fontId="11" fillId="0" borderId="6" xfId="1" applyFont="1" applyBorder="1"/>
    <xf numFmtId="44" fontId="11" fillId="0" borderId="2" xfId="1" applyFont="1" applyBorder="1"/>
    <xf numFmtId="165" fontId="15" fillId="2" borderId="37" xfId="1" applyNumberFormat="1" applyFont="1" applyFill="1" applyBorder="1" applyAlignment="1">
      <alignment horizontal="right" vertical="center" wrapText="1"/>
    </xf>
    <xf numFmtId="44" fontId="25" fillId="2" borderId="16" xfId="1" applyFont="1" applyFill="1" applyBorder="1" applyAlignment="1">
      <alignment horizontal="right" vertical="center" wrapText="1"/>
    </xf>
    <xf numFmtId="44" fontId="13" fillId="0" borderId="17" xfId="0" applyNumberFormat="1" applyFont="1" applyFill="1" applyBorder="1" applyAlignment="1">
      <alignment horizontal="right" vertical="center" wrapText="1"/>
    </xf>
    <xf numFmtId="10" fontId="13" fillId="0" borderId="17" xfId="0" applyNumberFormat="1" applyFont="1" applyFill="1" applyBorder="1" applyAlignment="1">
      <alignment horizontal="right" vertical="center" wrapText="1"/>
    </xf>
    <xf numFmtId="44" fontId="15" fillId="2" borderId="20" xfId="0" applyNumberFormat="1" applyFont="1" applyFill="1" applyBorder="1" applyAlignment="1">
      <alignment horizontal="right" vertical="center" wrapText="1"/>
    </xf>
    <xf numFmtId="0" fontId="0" fillId="0" borderId="3" xfId="0" applyFill="1" applyBorder="1" applyAlignment="1">
      <alignment vertical="center"/>
    </xf>
    <xf numFmtId="0" fontId="21" fillId="0" borderId="15" xfId="0" applyFont="1" applyFill="1" applyBorder="1" applyAlignment="1">
      <alignment horizontal="left" vertical="center" wrapText="1" readingOrder="1"/>
    </xf>
    <xf numFmtId="10" fontId="21" fillId="0" borderId="16" xfId="0" applyNumberFormat="1" applyFont="1" applyFill="1" applyBorder="1" applyAlignment="1">
      <alignment horizontal="center" vertical="center" wrapText="1" readingOrder="1"/>
    </xf>
    <xf numFmtId="8" fontId="21" fillId="0" borderId="16" xfId="0" applyNumberFormat="1" applyFont="1" applyFill="1" applyBorder="1" applyAlignment="1">
      <alignment horizontal="right" vertical="center" wrapText="1" readingOrder="1"/>
    </xf>
    <xf numFmtId="8" fontId="21" fillId="0" borderId="37" xfId="0" applyNumberFormat="1" applyFont="1" applyFill="1" applyBorder="1" applyAlignment="1">
      <alignment horizontal="right" vertical="center" wrapText="1" readingOrder="1"/>
    </xf>
    <xf numFmtId="0" fontId="9" fillId="0" borderId="15" xfId="0" applyFont="1" applyFill="1" applyBorder="1" applyAlignment="1">
      <alignment horizontal="left" vertical="center" wrapText="1" readingOrder="1"/>
    </xf>
    <xf numFmtId="44" fontId="8" fillId="0" borderId="16" xfId="0" applyNumberFormat="1" applyFont="1" applyFill="1" applyBorder="1" applyAlignment="1">
      <alignment horizontal="right" vertical="center" wrapText="1"/>
    </xf>
    <xf numFmtId="0" fontId="6" fillId="0" borderId="16" xfId="0" applyFont="1" applyFill="1" applyBorder="1" applyAlignment="1">
      <alignment horizontal="center" vertical="center" wrapText="1" readingOrder="1"/>
    </xf>
    <xf numFmtId="0" fontId="8" fillId="0" borderId="16" xfId="0" applyFont="1" applyFill="1" applyBorder="1" applyAlignment="1">
      <alignment horizontal="right" vertical="center" wrapText="1"/>
    </xf>
    <xf numFmtId="44" fontId="8" fillId="0" borderId="17" xfId="0" applyNumberFormat="1" applyFont="1" applyFill="1" applyBorder="1" applyAlignment="1">
      <alignment horizontal="right" vertical="center" wrapText="1"/>
    </xf>
    <xf numFmtId="0" fontId="7" fillId="0" borderId="15" xfId="0" applyFont="1" applyFill="1" applyBorder="1" applyAlignment="1">
      <alignment horizontal="left" vertical="center" wrapText="1" readingOrder="1"/>
    </xf>
    <xf numFmtId="10" fontId="6" fillId="0" borderId="16" xfId="0" applyNumberFormat="1" applyFont="1" applyFill="1" applyBorder="1" applyAlignment="1">
      <alignment horizontal="center" vertical="center" wrapText="1" readingOrder="1"/>
    </xf>
    <xf numFmtId="8" fontId="6" fillId="0" borderId="16" xfId="0" applyNumberFormat="1" applyFont="1" applyFill="1" applyBorder="1" applyAlignment="1">
      <alignment horizontal="right" vertical="center" wrapText="1" readingOrder="1"/>
    </xf>
    <xf numFmtId="8" fontId="6" fillId="0" borderId="37" xfId="0" applyNumberFormat="1" applyFont="1" applyFill="1" applyBorder="1" applyAlignment="1">
      <alignment horizontal="right" vertical="center" wrapText="1" readingOrder="1"/>
    </xf>
    <xf numFmtId="44" fontId="23" fillId="0" borderId="16" xfId="0" applyNumberFormat="1" applyFont="1" applyFill="1" applyBorder="1" applyAlignment="1">
      <alignment horizontal="right" vertical="center" wrapText="1"/>
    </xf>
    <xf numFmtId="10" fontId="24" fillId="0" borderId="16" xfId="0" applyNumberFormat="1" applyFont="1" applyFill="1" applyBorder="1" applyAlignment="1">
      <alignment horizontal="center" vertical="center" wrapText="1" readingOrder="1"/>
    </xf>
    <xf numFmtId="8" fontId="24" fillId="0" borderId="16" xfId="0" applyNumberFormat="1" applyFont="1" applyFill="1" applyBorder="1" applyAlignment="1">
      <alignment horizontal="right" vertical="center" wrapText="1" readingOrder="1"/>
    </xf>
    <xf numFmtId="8" fontId="24" fillId="0" borderId="37" xfId="0" applyNumberFormat="1" applyFont="1" applyFill="1" applyBorder="1" applyAlignment="1">
      <alignment horizontal="right" vertical="center" wrapText="1" readingOrder="1"/>
    </xf>
    <xf numFmtId="0" fontId="20" fillId="0" borderId="16" xfId="0" applyFont="1" applyFill="1" applyBorder="1" applyAlignment="1">
      <alignment horizontal="right" vertical="center" wrapText="1"/>
    </xf>
    <xf numFmtId="0" fontId="21" fillId="0" borderId="16" xfId="0" applyFont="1" applyFill="1" applyBorder="1" applyAlignment="1">
      <alignment horizontal="center" vertical="center" wrapText="1" readingOrder="1"/>
    </xf>
    <xf numFmtId="0" fontId="21" fillId="0" borderId="16" xfId="0" applyFont="1" applyFill="1" applyBorder="1" applyAlignment="1">
      <alignment horizontal="right" vertical="center" wrapText="1" readingOrder="1"/>
    </xf>
    <xf numFmtId="0" fontId="21" fillId="0" borderId="37" xfId="0" applyFont="1" applyFill="1" applyBorder="1" applyAlignment="1">
      <alignment horizontal="right" vertical="center" wrapText="1" readingOrder="1"/>
    </xf>
    <xf numFmtId="0" fontId="7" fillId="0" borderId="16" xfId="0" applyFont="1" applyFill="1" applyBorder="1" applyAlignment="1">
      <alignment horizontal="right" vertical="center" wrapText="1" readingOrder="1"/>
    </xf>
    <xf numFmtId="0" fontId="7" fillId="0" borderId="16" xfId="0" applyFont="1" applyFill="1" applyBorder="1" applyAlignment="1">
      <alignment horizontal="center" vertical="center" wrapText="1" readingOrder="1"/>
    </xf>
    <xf numFmtId="8" fontId="7" fillId="0" borderId="16" xfId="0" applyNumberFormat="1" applyFont="1" applyFill="1" applyBorder="1" applyAlignment="1">
      <alignment horizontal="right" vertical="center" wrapText="1" readingOrder="1"/>
    </xf>
    <xf numFmtId="8" fontId="7" fillId="0" borderId="37" xfId="0" applyNumberFormat="1" applyFont="1" applyFill="1" applyBorder="1" applyAlignment="1">
      <alignment horizontal="right" vertical="center" wrapText="1" readingOrder="1"/>
    </xf>
    <xf numFmtId="44" fontId="13" fillId="0" borderId="17" xfId="1" applyFont="1" applyFill="1" applyBorder="1" applyAlignment="1">
      <alignment horizontal="right" vertical="center" wrapText="1"/>
    </xf>
    <xf numFmtId="0" fontId="7" fillId="0" borderId="37" xfId="0" applyFont="1" applyFill="1" applyBorder="1" applyAlignment="1">
      <alignment horizontal="right" vertical="center" wrapText="1" readingOrder="1"/>
    </xf>
    <xf numFmtId="0" fontId="10" fillId="0" borderId="15" xfId="0" applyFont="1" applyFill="1" applyBorder="1" applyAlignment="1">
      <alignment horizontal="left" vertical="center" wrapText="1" readingOrder="1"/>
    </xf>
    <xf numFmtId="165" fontId="8" fillId="0" borderId="37" xfId="0" applyNumberFormat="1" applyFont="1" applyFill="1" applyBorder="1" applyAlignment="1">
      <alignment horizontal="right" vertical="center" wrapText="1"/>
    </xf>
    <xf numFmtId="0" fontId="22" fillId="0" borderId="5" xfId="0" applyFont="1" applyFill="1" applyBorder="1" applyAlignment="1">
      <alignment horizontal="center" vertical="center"/>
    </xf>
    <xf numFmtId="44" fontId="22" fillId="0" borderId="5" xfId="1" applyFont="1" applyFill="1" applyBorder="1" applyAlignment="1">
      <alignment vertical="center"/>
    </xf>
    <xf numFmtId="0" fontId="22" fillId="0" borderId="5" xfId="0" applyFont="1" applyFill="1" applyBorder="1" applyAlignment="1">
      <alignment vertical="center"/>
    </xf>
    <xf numFmtId="0" fontId="22" fillId="0" borderId="33" xfId="0" applyFont="1" applyFill="1" applyBorder="1" applyAlignment="1">
      <alignment vertical="center"/>
    </xf>
    <xf numFmtId="44" fontId="22" fillId="0" borderId="6" xfId="0" applyNumberFormat="1"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32" xfId="0" applyFont="1" applyFill="1" applyBorder="1" applyAlignment="1">
      <alignment vertical="center"/>
    </xf>
    <xf numFmtId="44" fontId="12" fillId="0" borderId="3" xfId="1" applyFont="1" applyFill="1" applyBorder="1" applyAlignment="1">
      <alignment vertical="center"/>
    </xf>
    <xf numFmtId="0" fontId="12" fillId="0" borderId="0" xfId="0" applyFont="1" applyFill="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33" xfId="0" applyFont="1" applyFill="1" applyBorder="1" applyAlignment="1">
      <alignment vertical="center"/>
    </xf>
    <xf numFmtId="44" fontId="12" fillId="0" borderId="6" xfId="1"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44" fontId="12" fillId="0" borderId="8" xfId="1" applyFont="1" applyFill="1" applyBorder="1" applyAlignment="1">
      <alignment vertical="center"/>
    </xf>
    <xf numFmtId="9" fontId="12" fillId="0" borderId="8" xfId="0" applyNumberFormat="1" applyFont="1" applyFill="1" applyBorder="1" applyAlignment="1">
      <alignment vertical="center"/>
    </xf>
    <xf numFmtId="0" fontId="12" fillId="0" borderId="8" xfId="0" applyFont="1" applyFill="1" applyBorder="1" applyAlignment="1">
      <alignment vertical="center"/>
    </xf>
    <xf numFmtId="0" fontId="12" fillId="0" borderId="34" xfId="0" applyFont="1" applyFill="1" applyBorder="1" applyAlignment="1">
      <alignment vertical="center"/>
    </xf>
    <xf numFmtId="44" fontId="12" fillId="0" borderId="9" xfId="0" applyNumberFormat="1" applyFont="1" applyFill="1" applyBorder="1" applyAlignment="1">
      <alignment vertical="center"/>
    </xf>
    <xf numFmtId="0" fontId="6" fillId="0" borderId="12" xfId="0" applyFont="1" applyFill="1" applyBorder="1" applyAlignment="1">
      <alignment horizontal="left" vertical="center" wrapText="1" readingOrder="1"/>
    </xf>
    <xf numFmtId="0" fontId="8" fillId="0" borderId="13" xfId="0" applyFont="1" applyFill="1" applyBorder="1" applyAlignment="1">
      <alignment horizontal="right" vertical="center" wrapText="1"/>
    </xf>
    <xf numFmtId="0" fontId="6" fillId="0" borderId="13" xfId="0" applyFont="1" applyFill="1" applyBorder="1" applyAlignment="1">
      <alignment horizontal="left" vertical="center" wrapText="1" readingOrder="1"/>
    </xf>
    <xf numFmtId="0" fontId="6" fillId="0" borderId="35" xfId="0" applyFont="1" applyFill="1" applyBorder="1" applyAlignment="1">
      <alignment horizontal="left" vertical="center" wrapText="1" readingOrder="1"/>
    </xf>
    <xf numFmtId="44" fontId="6" fillId="0" borderId="14" xfId="0" applyNumberFormat="1" applyFont="1" applyFill="1" applyBorder="1" applyAlignment="1">
      <alignment horizontal="left" vertical="center" wrapText="1" readingOrder="1"/>
    </xf>
    <xf numFmtId="0" fontId="6" fillId="0" borderId="21" xfId="0" applyFont="1" applyFill="1" applyBorder="1" applyAlignment="1">
      <alignment horizontal="left" vertical="center" wrapText="1" readingOrder="1"/>
    </xf>
    <xf numFmtId="0" fontId="7" fillId="0" borderId="22" xfId="0" applyFont="1" applyFill="1" applyBorder="1" applyAlignment="1">
      <alignment horizontal="center" vertical="center" wrapText="1" readingOrder="1"/>
    </xf>
    <xf numFmtId="0" fontId="7" fillId="0" borderId="36" xfId="0" applyFont="1" applyFill="1" applyBorder="1" applyAlignment="1">
      <alignment horizontal="center" vertical="center" wrapText="1" readingOrder="1"/>
    </xf>
    <xf numFmtId="0" fontId="7" fillId="0" borderId="17" xfId="0" applyFont="1" applyFill="1" applyBorder="1" applyAlignment="1">
      <alignment horizontal="center" vertical="center" wrapText="1" readingOrder="1"/>
    </xf>
    <xf numFmtId="0" fontId="8" fillId="0" borderId="16" xfId="0" applyFont="1" applyFill="1" applyBorder="1" applyAlignment="1">
      <alignment horizontal="center" vertical="center" wrapText="1"/>
    </xf>
    <xf numFmtId="0" fontId="7" fillId="0" borderId="37" xfId="0" applyFont="1" applyFill="1" applyBorder="1" applyAlignment="1">
      <alignment horizontal="center" vertical="center" wrapText="1" readingOrder="1"/>
    </xf>
    <xf numFmtId="0" fontId="6" fillId="0" borderId="15" xfId="0" applyFont="1" applyFill="1" applyBorder="1" applyAlignment="1">
      <alignment horizontal="left" vertical="center" wrapText="1" readingOrder="1"/>
    </xf>
    <xf numFmtId="0" fontId="8" fillId="0" borderId="16" xfId="0" applyFont="1" applyFill="1" applyBorder="1" applyAlignment="1">
      <alignment vertical="center" wrapText="1"/>
    </xf>
    <xf numFmtId="0" fontId="6" fillId="0" borderId="16" xfId="0" applyFont="1" applyFill="1" applyBorder="1" applyAlignment="1">
      <alignment horizontal="right" vertical="center" wrapText="1" readingOrder="1"/>
    </xf>
    <xf numFmtId="0" fontId="7" fillId="0" borderId="19" xfId="0" applyFont="1" applyFill="1" applyBorder="1" applyAlignment="1">
      <alignment horizontal="center" vertical="center" wrapText="1" readingOrder="1"/>
    </xf>
    <xf numFmtId="0" fontId="7" fillId="0" borderId="38" xfId="0" applyFont="1" applyFill="1" applyBorder="1" applyAlignment="1">
      <alignment horizontal="right" vertical="center" wrapText="1" readingOrder="1"/>
    </xf>
    <xf numFmtId="0" fontId="7" fillId="0" borderId="36" xfId="0" applyFont="1" applyFill="1" applyBorder="1" applyAlignment="1">
      <alignment horizontal="right" vertical="center" wrapText="1" readingOrder="1"/>
    </xf>
    <xf numFmtId="0" fontId="6" fillId="0" borderId="16" xfId="0" applyFont="1" applyFill="1" applyBorder="1" applyAlignment="1">
      <alignment horizontal="left" vertical="center" wrapText="1" readingOrder="1"/>
    </xf>
    <xf numFmtId="0" fontId="7" fillId="0" borderId="16" xfId="0" applyFont="1" applyFill="1" applyBorder="1" applyAlignment="1">
      <alignment horizontal="left" vertical="center" wrapText="1" readingOrder="1"/>
    </xf>
    <xf numFmtId="0" fontId="7" fillId="0" borderId="37" xfId="0" applyFont="1" applyFill="1" applyBorder="1" applyAlignment="1">
      <alignment horizontal="left" vertical="center" wrapText="1" readingOrder="1"/>
    </xf>
    <xf numFmtId="44" fontId="20" fillId="0" borderId="16" xfId="0" applyNumberFormat="1" applyFont="1" applyFill="1" applyBorder="1" applyAlignment="1">
      <alignment horizontal="center" vertical="center" wrapText="1"/>
    </xf>
    <xf numFmtId="0" fontId="7" fillId="0" borderId="16" xfId="0" applyFont="1" applyFill="1" applyBorder="1" applyAlignment="1">
      <alignment horizontal="justify" vertical="center" wrapText="1" readingOrder="1"/>
    </xf>
    <xf numFmtId="0" fontId="7" fillId="0" borderId="19" xfId="0" applyFont="1" applyFill="1" applyBorder="1" applyAlignment="1">
      <alignment horizontal="left" vertical="center" wrapText="1" readingOrder="1"/>
    </xf>
    <xf numFmtId="0" fontId="7" fillId="0" borderId="38" xfId="0" applyFont="1" applyFill="1" applyBorder="1" applyAlignment="1">
      <alignment horizontal="left" vertical="center" wrapText="1" readingOrder="1"/>
    </xf>
    <xf numFmtId="0" fontId="7" fillId="0" borderId="25" xfId="0" applyFont="1" applyFill="1" applyBorder="1" applyAlignment="1">
      <alignment horizontal="left" vertical="center" wrapText="1" readingOrder="1"/>
    </xf>
    <xf numFmtId="0" fontId="7" fillId="0" borderId="39" xfId="0" applyFont="1" applyFill="1" applyBorder="1" applyAlignment="1">
      <alignment horizontal="left" vertical="center" wrapText="1" readingOrder="1"/>
    </xf>
    <xf numFmtId="0" fontId="0" fillId="0" borderId="5" xfId="0" applyBorder="1" applyAlignment="1">
      <alignment horizontal="center" vertical="center"/>
    </xf>
    <xf numFmtId="0" fontId="0" fillId="0" borderId="6" xfId="0" applyBorder="1" applyAlignment="1">
      <alignment horizontal="center" vertical="center"/>
    </xf>
    <xf numFmtId="9" fontId="11" fillId="0" borderId="5" xfId="0" applyNumberFormat="1" applyFont="1" applyBorder="1"/>
    <xf numFmtId="44" fontId="20" fillId="0" borderId="17" xfId="0" applyNumberFormat="1" applyFont="1" applyFill="1" applyBorder="1" applyAlignment="1">
      <alignment horizontal="right" vertical="center" wrapText="1"/>
    </xf>
    <xf numFmtId="44" fontId="7" fillId="0" borderId="17" xfId="0" applyNumberFormat="1" applyFont="1" applyFill="1" applyBorder="1" applyAlignment="1">
      <alignment horizontal="center" vertical="center" wrapText="1" readingOrder="1"/>
    </xf>
    <xf numFmtId="44" fontId="8" fillId="0" borderId="17" xfId="1" applyNumberFormat="1" applyFont="1" applyFill="1" applyBorder="1" applyAlignment="1">
      <alignment horizontal="right" vertical="center" wrapText="1"/>
    </xf>
    <xf numFmtId="44" fontId="20" fillId="0" borderId="17" xfId="1" applyNumberFormat="1" applyFont="1" applyFill="1" applyBorder="1" applyAlignment="1">
      <alignment horizontal="right" vertical="center" wrapText="1"/>
    </xf>
    <xf numFmtId="44" fontId="7" fillId="0" borderId="16" xfId="0" applyNumberFormat="1" applyFont="1" applyFill="1" applyBorder="1" applyAlignment="1">
      <alignment horizontal="right" vertical="center" wrapText="1" readingOrder="1"/>
    </xf>
    <xf numFmtId="9" fontId="25" fillId="2" borderId="16" xfId="0" applyNumberFormat="1" applyFont="1" applyFill="1" applyBorder="1" applyAlignment="1">
      <alignment horizontal="center" vertical="center" wrapText="1"/>
    </xf>
    <xf numFmtId="10" fontId="25" fillId="2" borderId="16" xfId="0" applyNumberFormat="1" applyFont="1" applyFill="1" applyBorder="1" applyAlignment="1">
      <alignment horizontal="center" vertical="center" wrapText="1"/>
    </xf>
    <xf numFmtId="2" fontId="11" fillId="0" borderId="2" xfId="0" applyNumberFormat="1" applyFont="1" applyBorder="1"/>
    <xf numFmtId="44" fontId="11" fillId="0" borderId="5" xfId="1" applyFont="1" applyBorder="1" applyAlignment="1">
      <alignment horizontal="right"/>
    </xf>
    <xf numFmtId="166" fontId="11" fillId="0" borderId="2" xfId="0" applyNumberFormat="1" applyFont="1" applyBorder="1" applyAlignment="1">
      <alignment horizontal="right"/>
    </xf>
    <xf numFmtId="9" fontId="12" fillId="0" borderId="8" xfId="1" applyNumberFormat="1" applyFont="1" applyBorder="1" applyAlignment="1">
      <alignment vertical="center"/>
    </xf>
    <xf numFmtId="44" fontId="27" fillId="0" borderId="0" xfId="0" applyNumberFormat="1" applyFont="1"/>
    <xf numFmtId="44" fontId="27" fillId="0" borderId="40" xfId="0" applyNumberFormat="1" applyFont="1" applyBorder="1"/>
    <xf numFmtId="0" fontId="14" fillId="2" borderId="42" xfId="0" applyFont="1" applyFill="1" applyBorder="1" applyAlignment="1">
      <alignment horizontal="left" vertical="center" wrapText="1" readingOrder="1"/>
    </xf>
    <xf numFmtId="0" fontId="11" fillId="0" borderId="41" xfId="0" applyFont="1" applyBorder="1"/>
    <xf numFmtId="44" fontId="12" fillId="0" borderId="34" xfId="0" applyNumberFormat="1" applyFont="1" applyBorder="1" applyAlignment="1">
      <alignment vertical="center"/>
    </xf>
    <xf numFmtId="44" fontId="11" fillId="0" borderId="43" xfId="1" applyFont="1" applyBorder="1"/>
    <xf numFmtId="44" fontId="12" fillId="0" borderId="8" xfId="0" applyNumberFormat="1" applyFont="1" applyBorder="1" applyAlignment="1">
      <alignment vertical="center"/>
    </xf>
    <xf numFmtId="44" fontId="15" fillId="2" borderId="20" xfId="1" applyFont="1" applyFill="1" applyBorder="1" applyAlignment="1">
      <alignment horizontal="right" vertical="center" wrapText="1"/>
    </xf>
    <xf numFmtId="44" fontId="25" fillId="2" borderId="44" xfId="1" applyFont="1" applyFill="1" applyBorder="1" applyAlignment="1">
      <alignment horizontal="right" vertical="center" wrapText="1"/>
    </xf>
    <xf numFmtId="44" fontId="25" fillId="2" borderId="16" xfId="1" applyFont="1" applyFill="1" applyBorder="1" applyAlignment="1">
      <alignment horizontal="center" vertical="center" wrapText="1"/>
    </xf>
    <xf numFmtId="44" fontId="25" fillId="2" borderId="17" xfId="0" applyNumberFormat="1" applyFont="1" applyFill="1" applyBorder="1" applyAlignment="1">
      <alignment horizontal="right" vertical="center" wrapText="1"/>
    </xf>
    <xf numFmtId="44" fontId="15" fillId="2" borderId="23" xfId="0" applyNumberFormat="1" applyFont="1" applyFill="1" applyBorder="1" applyAlignment="1">
      <alignment horizontal="right" vertical="center" wrapText="1"/>
    </xf>
    <xf numFmtId="44" fontId="25" fillId="2" borderId="44" xfId="0" applyNumberFormat="1" applyFont="1" applyFill="1" applyBorder="1" applyAlignment="1">
      <alignment horizontal="right" vertical="center" wrapText="1"/>
    </xf>
    <xf numFmtId="44" fontId="16" fillId="4" borderId="16" xfId="1" applyFont="1" applyFill="1" applyBorder="1" applyAlignment="1">
      <alignment horizontal="right" vertical="center" wrapText="1" readingOrder="1"/>
    </xf>
    <xf numFmtId="0" fontId="16" fillId="4" borderId="16" xfId="0" applyFont="1" applyFill="1" applyBorder="1" applyAlignment="1">
      <alignment horizontal="center" vertical="center" wrapText="1" readingOrder="1"/>
    </xf>
    <xf numFmtId="44" fontId="16" fillId="4" borderId="37" xfId="1" applyFont="1" applyFill="1" applyBorder="1" applyAlignment="1">
      <alignment horizontal="right" vertical="center" wrapText="1" readingOrder="1"/>
    </xf>
    <xf numFmtId="44" fontId="15" fillId="4" borderId="23" xfId="1" applyFont="1" applyFill="1" applyBorder="1" applyAlignment="1">
      <alignment horizontal="right" vertical="center" wrapText="1"/>
    </xf>
    <xf numFmtId="44" fontId="12" fillId="0" borderId="45" xfId="0" applyNumberFormat="1" applyFont="1" applyFill="1" applyBorder="1" applyAlignment="1">
      <alignment vertical="center"/>
    </xf>
    <xf numFmtId="0" fontId="8" fillId="0" borderId="20" xfId="0" applyFont="1" applyFill="1" applyBorder="1" applyAlignment="1">
      <alignment horizontal="right" vertical="center" wrapText="1"/>
    </xf>
    <xf numFmtId="44" fontId="7" fillId="0" borderId="44" xfId="0" applyNumberFormat="1" applyFont="1" applyFill="1" applyBorder="1" applyAlignment="1">
      <alignment horizontal="right" vertical="center" wrapText="1" readingOrder="1"/>
    </xf>
    <xf numFmtId="44" fontId="13" fillId="0" borderId="20" xfId="0" applyNumberFormat="1" applyFont="1" applyFill="1" applyBorder="1" applyAlignment="1">
      <alignment horizontal="right" vertical="center" wrapText="1"/>
    </xf>
    <xf numFmtId="44" fontId="13" fillId="0" borderId="23" xfId="0" applyNumberFormat="1" applyFont="1" applyFill="1" applyBorder="1" applyAlignment="1">
      <alignment horizontal="right" vertical="center" wrapText="1"/>
    </xf>
    <xf numFmtId="44" fontId="13" fillId="0" borderId="44" xfId="0" applyNumberFormat="1" applyFont="1" applyFill="1" applyBorder="1" applyAlignment="1">
      <alignment horizontal="right" vertical="center" wrapText="1"/>
    </xf>
    <xf numFmtId="44" fontId="11" fillId="0" borderId="2" xfId="0" applyNumberFormat="1" applyFont="1" applyBorder="1"/>
    <xf numFmtId="166" fontId="11" fillId="0" borderId="5" xfId="0" applyNumberFormat="1" applyFont="1" applyBorder="1"/>
    <xf numFmtId="166" fontId="11" fillId="0" borderId="6" xfId="0" applyNumberFormat="1" applyFont="1" applyBorder="1"/>
    <xf numFmtId="44" fontId="16" fillId="2" borderId="46" xfId="1" applyFont="1" applyFill="1" applyBorder="1" applyAlignment="1">
      <alignment horizontal="right" vertical="center" wrapText="1" readingOrder="1"/>
    </xf>
    <xf numFmtId="44" fontId="14" fillId="2" borderId="19" xfId="1" applyFont="1" applyFill="1" applyBorder="1" applyAlignment="1">
      <alignment horizontal="right" vertical="center" wrapText="1" readingOrder="1"/>
    </xf>
    <xf numFmtId="44" fontId="16" fillId="2" borderId="22" xfId="1" applyFont="1" applyFill="1" applyBorder="1" applyAlignment="1">
      <alignment horizontal="right" vertical="center" wrapText="1" readingOrder="1"/>
    </xf>
    <xf numFmtId="44" fontId="16" fillId="2" borderId="44" xfId="1" applyFont="1" applyFill="1" applyBorder="1" applyAlignment="1">
      <alignment horizontal="right" vertical="center" wrapText="1" readingOrder="1"/>
    </xf>
    <xf numFmtId="44" fontId="15" fillId="2" borderId="47" xfId="1" applyFont="1" applyFill="1" applyBorder="1" applyAlignment="1">
      <alignment horizontal="right" vertical="center" wrapText="1"/>
    </xf>
    <xf numFmtId="44" fontId="25" fillId="2" borderId="44" xfId="1" applyNumberFormat="1" applyFont="1" applyFill="1" applyBorder="1" applyAlignment="1">
      <alignment horizontal="right" vertical="center" wrapText="1"/>
    </xf>
    <xf numFmtId="166" fontId="14" fillId="2" borderId="16" xfId="1" applyNumberFormat="1" applyFont="1" applyFill="1" applyBorder="1" applyAlignment="1">
      <alignment horizontal="right" vertical="center" wrapText="1" readingOrder="1"/>
    </xf>
    <xf numFmtId="44" fontId="25" fillId="2" borderId="48" xfId="1" applyFont="1" applyFill="1" applyBorder="1" applyAlignment="1">
      <alignment horizontal="right" vertical="center" wrapText="1"/>
    </xf>
    <xf numFmtId="0" fontId="0" fillId="0" borderId="0" xfId="0" applyAlignment="1">
      <alignment horizontal="center"/>
    </xf>
    <xf numFmtId="167" fontId="0" fillId="4" borderId="4" xfId="0" applyNumberFormat="1" applyFill="1" applyBorder="1" applyAlignment="1">
      <alignment horizontal="left"/>
    </xf>
    <xf numFmtId="0" fontId="0" fillId="0" borderId="0" xfId="0" applyFill="1" applyBorder="1" applyAlignment="1">
      <alignment horizontal="center"/>
    </xf>
    <xf numFmtId="167" fontId="0" fillId="4" borderId="7" xfId="0" applyNumberFormat="1" applyFill="1" applyBorder="1" applyAlignment="1">
      <alignment horizontal="left"/>
    </xf>
    <xf numFmtId="0" fontId="0" fillId="0" borderId="8" xfId="0" applyBorder="1"/>
    <xf numFmtId="0" fontId="0" fillId="0" borderId="9" xfId="0" applyFill="1" applyBorder="1" applyAlignment="1">
      <alignment horizontal="center" vertical="center"/>
    </xf>
    <xf numFmtId="165" fontId="6" fillId="0" borderId="37" xfId="0" applyNumberFormat="1" applyFont="1" applyFill="1" applyBorder="1" applyAlignment="1">
      <alignment horizontal="right" vertical="center" wrapText="1" readingOrder="1"/>
    </xf>
    <xf numFmtId="165" fontId="24" fillId="0" borderId="37" xfId="0" applyNumberFormat="1" applyFont="1" applyFill="1" applyBorder="1" applyAlignment="1">
      <alignment horizontal="right" vertical="center" wrapText="1" readingOrder="1"/>
    </xf>
    <xf numFmtId="44" fontId="12" fillId="0" borderId="0" xfId="1" applyFont="1" applyFill="1" applyBorder="1" applyAlignment="1">
      <alignment vertical="center"/>
    </xf>
    <xf numFmtId="44" fontId="22" fillId="0" borderId="0" xfId="0" applyNumberFormat="1" applyFont="1" applyFill="1" applyBorder="1" applyAlignment="1">
      <alignment vertical="center"/>
    </xf>
    <xf numFmtId="0" fontId="12" fillId="0" borderId="0" xfId="0" applyFont="1" applyFill="1" applyBorder="1" applyAlignment="1">
      <alignment vertical="center"/>
    </xf>
    <xf numFmtId="44" fontId="12" fillId="0" borderId="0" xfId="0" applyNumberFormat="1" applyFont="1" applyFill="1" applyBorder="1" applyAlignment="1">
      <alignment vertical="center"/>
    </xf>
    <xf numFmtId="44" fontId="6" fillId="0" borderId="0" xfId="0" applyNumberFormat="1" applyFont="1" applyFill="1" applyBorder="1" applyAlignment="1">
      <alignment horizontal="left" vertical="center" wrapText="1" readingOrder="1"/>
    </xf>
    <xf numFmtId="0" fontId="7" fillId="0" borderId="0" xfId="0" applyFont="1" applyFill="1" applyBorder="1" applyAlignment="1">
      <alignment horizontal="center" vertical="center" wrapText="1" readingOrder="1"/>
    </xf>
    <xf numFmtId="44" fontId="7" fillId="0" borderId="0" xfId="0" applyNumberFormat="1" applyFont="1" applyFill="1" applyBorder="1" applyAlignment="1">
      <alignment horizontal="center" vertical="center" wrapText="1" readingOrder="1"/>
    </xf>
    <xf numFmtId="44" fontId="8" fillId="0" borderId="0" xfId="0" applyNumberFormat="1" applyFont="1" applyFill="1" applyBorder="1" applyAlignment="1">
      <alignment horizontal="right" vertical="center" wrapText="1"/>
    </xf>
    <xf numFmtId="44" fontId="8" fillId="0" borderId="0" xfId="1" applyNumberFormat="1" applyFont="1" applyFill="1" applyBorder="1" applyAlignment="1">
      <alignment horizontal="right" vertical="center" wrapText="1"/>
    </xf>
    <xf numFmtId="44" fontId="20" fillId="0" borderId="0" xfId="0" applyNumberFormat="1" applyFont="1" applyFill="1" applyBorder="1" applyAlignment="1">
      <alignment horizontal="right" vertical="center" wrapText="1"/>
    </xf>
    <xf numFmtId="44" fontId="20" fillId="0" borderId="0" xfId="1" applyNumberFormat="1" applyFont="1" applyFill="1" applyBorder="1" applyAlignment="1">
      <alignment horizontal="right" vertical="center" wrapText="1"/>
    </xf>
    <xf numFmtId="44" fontId="13" fillId="0" borderId="0" xfId="1" applyFont="1" applyFill="1" applyBorder="1" applyAlignment="1">
      <alignment horizontal="right" vertical="center" wrapText="1"/>
    </xf>
    <xf numFmtId="0" fontId="8" fillId="0" borderId="0" xfId="0" applyFont="1" applyFill="1" applyBorder="1" applyAlignment="1">
      <alignment horizontal="right" vertical="center" wrapText="1"/>
    </xf>
    <xf numFmtId="44" fontId="7" fillId="0" borderId="0" xfId="0" applyNumberFormat="1" applyFont="1" applyFill="1" applyBorder="1" applyAlignment="1">
      <alignment horizontal="right" vertical="center" wrapText="1" readingOrder="1"/>
    </xf>
    <xf numFmtId="44" fontId="13" fillId="0" borderId="0" xfId="0" applyNumberFormat="1" applyFont="1" applyFill="1" applyBorder="1" applyAlignment="1">
      <alignment horizontal="right" vertical="center" wrapText="1"/>
    </xf>
    <xf numFmtId="0" fontId="12" fillId="4" borderId="10" xfId="0" applyFont="1" applyFill="1" applyBorder="1" applyAlignment="1">
      <alignment horizontal="center" vertical="center"/>
    </xf>
    <xf numFmtId="168" fontId="29" fillId="4" borderId="11" xfId="0" applyNumberFormat="1" applyFont="1" applyFill="1" applyBorder="1" applyAlignment="1">
      <alignment horizontal="center" vertical="center"/>
    </xf>
    <xf numFmtId="0" fontId="11" fillId="0" borderId="0" xfId="0" applyFont="1" applyAlignment="1">
      <alignment vertical="center"/>
    </xf>
    <xf numFmtId="0" fontId="31" fillId="2" borderId="12" xfId="0" applyFont="1" applyFill="1" applyBorder="1" applyAlignment="1">
      <alignment vertical="center" wrapText="1"/>
    </xf>
    <xf numFmtId="0" fontId="31" fillId="2" borderId="15" xfId="0" applyFont="1" applyFill="1" applyBorder="1" applyAlignment="1">
      <alignment vertical="center" wrapText="1"/>
    </xf>
    <xf numFmtId="0" fontId="31" fillId="2" borderId="51" xfId="0" applyFont="1" applyFill="1" applyBorder="1" applyAlignment="1">
      <alignment vertical="center" wrapText="1"/>
    </xf>
    <xf numFmtId="0" fontId="27" fillId="0" borderId="0" xfId="0" applyFont="1" applyAlignment="1">
      <alignment vertical="center"/>
    </xf>
    <xf numFmtId="0" fontId="11" fillId="0" borderId="10" xfId="0" applyFont="1" applyBorder="1" applyAlignment="1">
      <alignment vertical="center"/>
    </xf>
    <xf numFmtId="169" fontId="27" fillId="0" borderId="54" xfId="0" applyNumberFormat="1" applyFont="1" applyBorder="1" applyAlignment="1">
      <alignment vertical="center"/>
    </xf>
    <xf numFmtId="10" fontId="27" fillId="0" borderId="54" xfId="0" applyNumberFormat="1" applyFont="1" applyBorder="1" applyAlignment="1">
      <alignment vertical="center"/>
    </xf>
    <xf numFmtId="169" fontId="27" fillId="0" borderId="11" xfId="0" applyNumberFormat="1" applyFont="1" applyBorder="1" applyAlignment="1">
      <alignment vertical="center"/>
    </xf>
    <xf numFmtId="0" fontId="11" fillId="0" borderId="54" xfId="0" applyFont="1" applyBorder="1" applyAlignment="1">
      <alignment vertical="center"/>
    </xf>
    <xf numFmtId="8" fontId="19" fillId="4" borderId="11" xfId="0" applyNumberFormat="1" applyFont="1" applyFill="1" applyBorder="1" applyAlignment="1">
      <alignment vertical="center"/>
    </xf>
    <xf numFmtId="0" fontId="11" fillId="0" borderId="12" xfId="0" applyFont="1" applyBorder="1" applyAlignment="1">
      <alignment vertical="center"/>
    </xf>
    <xf numFmtId="10" fontId="11" fillId="0" borderId="13" xfId="0" applyNumberFormat="1" applyFont="1" applyBorder="1" applyAlignment="1">
      <alignment vertical="center"/>
    </xf>
    <xf numFmtId="44" fontId="11" fillId="0" borderId="14" xfId="0" applyNumberFormat="1" applyFont="1" applyBorder="1" applyAlignment="1">
      <alignment vertical="center"/>
    </xf>
    <xf numFmtId="0" fontId="11" fillId="0" borderId="15" xfId="0" applyFont="1" applyBorder="1" applyAlignment="1">
      <alignment vertical="center"/>
    </xf>
    <xf numFmtId="44" fontId="11" fillId="0" borderId="16" xfId="0" applyNumberFormat="1" applyFont="1" applyBorder="1" applyAlignment="1">
      <alignment vertical="center"/>
    </xf>
    <xf numFmtId="10" fontId="11" fillId="0" borderId="16" xfId="0" applyNumberFormat="1" applyFont="1" applyBorder="1" applyAlignment="1">
      <alignment vertical="center"/>
    </xf>
    <xf numFmtId="44" fontId="11" fillId="0" borderId="17" xfId="0" applyNumberFormat="1" applyFont="1" applyBorder="1" applyAlignment="1">
      <alignment vertical="center"/>
    </xf>
    <xf numFmtId="169" fontId="14" fillId="2" borderId="16" xfId="0" applyNumberFormat="1" applyFont="1" applyFill="1" applyBorder="1" applyAlignment="1">
      <alignment horizontal="right" vertical="center" wrapText="1" readingOrder="1"/>
    </xf>
    <xf numFmtId="8" fontId="14" fillId="2" borderId="16" xfId="0" applyNumberFormat="1" applyFont="1" applyFill="1" applyBorder="1" applyAlignment="1">
      <alignment horizontal="right" vertical="center" wrapText="1" readingOrder="1"/>
    </xf>
    <xf numFmtId="44" fontId="11" fillId="0" borderId="52" xfId="0" applyNumberFormat="1" applyFont="1" applyBorder="1" applyAlignment="1">
      <alignment vertical="center"/>
    </xf>
    <xf numFmtId="170" fontId="11" fillId="0" borderId="52" xfId="0" applyNumberFormat="1" applyFont="1" applyBorder="1" applyAlignment="1">
      <alignment vertical="center"/>
    </xf>
    <xf numFmtId="44" fontId="19" fillId="4" borderId="53" xfId="1" applyFont="1" applyFill="1" applyBorder="1" applyAlignment="1">
      <alignment vertical="center"/>
    </xf>
    <xf numFmtId="8" fontId="8" fillId="0" borderId="17" xfId="0" applyNumberFormat="1" applyFont="1" applyFill="1" applyBorder="1" applyAlignment="1">
      <alignment horizontal="right" vertical="center" wrapText="1"/>
    </xf>
    <xf numFmtId="0" fontId="12" fillId="0" borderId="12" xfId="0" applyFont="1" applyFill="1" applyBorder="1" applyAlignment="1">
      <alignment vertical="center"/>
    </xf>
    <xf numFmtId="0" fontId="12" fillId="0" borderId="13" xfId="0" applyFont="1" applyFill="1" applyBorder="1" applyAlignment="1">
      <alignment vertical="center"/>
    </xf>
    <xf numFmtId="44" fontId="12" fillId="0" borderId="14" xfId="0" applyNumberFormat="1" applyFont="1" applyFill="1" applyBorder="1" applyAlignment="1">
      <alignment vertical="center"/>
    </xf>
    <xf numFmtId="0" fontId="12" fillId="0" borderId="15" xfId="0" applyFont="1" applyFill="1" applyBorder="1" applyAlignment="1">
      <alignment vertical="center"/>
    </xf>
    <xf numFmtId="0" fontId="12" fillId="0" borderId="16" xfId="0" applyFont="1" applyFill="1" applyBorder="1" applyAlignment="1">
      <alignment vertical="center"/>
    </xf>
    <xf numFmtId="8" fontId="12" fillId="0" borderId="16" xfId="0" applyNumberFormat="1" applyFont="1" applyFill="1" applyBorder="1" applyAlignment="1">
      <alignment vertical="center"/>
    </xf>
    <xf numFmtId="0" fontId="12" fillId="0" borderId="17" xfId="0" applyFont="1" applyFill="1" applyBorder="1" applyAlignment="1">
      <alignment vertical="center"/>
    </xf>
    <xf numFmtId="44" fontId="12" fillId="0" borderId="16" xfId="0" applyNumberFormat="1" applyFont="1" applyFill="1" applyBorder="1" applyAlignment="1">
      <alignment vertical="center"/>
    </xf>
    <xf numFmtId="10" fontId="12" fillId="0" borderId="16" xfId="0" applyNumberFormat="1" applyFont="1" applyFill="1" applyBorder="1" applyAlignment="1">
      <alignment vertical="center"/>
    </xf>
    <xf numFmtId="8" fontId="12" fillId="0" borderId="17" xfId="0" applyNumberFormat="1" applyFont="1" applyFill="1" applyBorder="1" applyAlignment="1">
      <alignment vertical="center"/>
    </xf>
    <xf numFmtId="0" fontId="12" fillId="0" borderId="52" xfId="0" applyFont="1" applyFill="1" applyBorder="1" applyAlignment="1">
      <alignment vertical="center"/>
    </xf>
    <xf numFmtId="8" fontId="13" fillId="0" borderId="23" xfId="0" applyNumberFormat="1" applyFont="1" applyFill="1" applyBorder="1" applyAlignment="1">
      <alignment horizontal="right" vertical="center" wrapText="1"/>
    </xf>
    <xf numFmtId="44" fontId="10" fillId="4" borderId="53" xfId="0" applyNumberFormat="1" applyFont="1" applyFill="1" applyBorder="1" applyAlignment="1">
      <alignment vertical="center"/>
    </xf>
    <xf numFmtId="0" fontId="27" fillId="0" borderId="51" xfId="0" applyFont="1" applyBorder="1" applyAlignment="1">
      <alignment vertical="center"/>
    </xf>
    <xf numFmtId="0" fontId="29" fillId="0" borderId="51" xfId="0" applyFont="1" applyFill="1" applyBorder="1" applyAlignment="1">
      <alignment vertical="center"/>
    </xf>
    <xf numFmtId="165" fontId="14" fillId="2" borderId="37" xfId="1" applyNumberFormat="1" applyFont="1" applyFill="1" applyBorder="1" applyAlignment="1">
      <alignment horizontal="right" vertical="center" wrapText="1" readingOrder="1"/>
    </xf>
    <xf numFmtId="165" fontId="16" fillId="2" borderId="16" xfId="0" applyNumberFormat="1" applyFont="1" applyFill="1" applyBorder="1" applyAlignment="1">
      <alignment horizontal="right" vertical="center" wrapText="1" readingOrder="1"/>
    </xf>
    <xf numFmtId="8" fontId="15" fillId="2" borderId="17" xfId="1" applyNumberFormat="1" applyFont="1" applyFill="1" applyBorder="1" applyAlignment="1">
      <alignment horizontal="right" vertical="center" wrapText="1"/>
    </xf>
    <xf numFmtId="165" fontId="15" fillId="2" borderId="37" xfId="1" applyNumberFormat="1" applyFont="1" applyFill="1" applyBorder="1" applyAlignment="1">
      <alignment vertical="center" wrapText="1"/>
    </xf>
    <xf numFmtId="44" fontId="14" fillId="2" borderId="46" xfId="1" applyFont="1" applyFill="1" applyBorder="1" applyAlignment="1">
      <alignment horizontal="right" vertical="center" wrapText="1" readingOrder="1"/>
    </xf>
    <xf numFmtId="7" fontId="12" fillId="0" borderId="14" xfId="0" applyNumberFormat="1" applyFont="1" applyFill="1" applyBorder="1" applyAlignment="1">
      <alignment vertical="center"/>
    </xf>
    <xf numFmtId="171" fontId="14" fillId="2" borderId="37" xfId="1" applyNumberFormat="1" applyFont="1" applyFill="1" applyBorder="1" applyAlignment="1">
      <alignment horizontal="right" vertical="center" wrapText="1" readingOrder="1"/>
    </xf>
    <xf numFmtId="171" fontId="14" fillId="2" borderId="46" xfId="1" applyNumberFormat="1" applyFont="1" applyFill="1" applyBorder="1" applyAlignment="1">
      <alignment horizontal="right" vertical="center" wrapText="1" readingOrder="1"/>
    </xf>
    <xf numFmtId="44" fontId="11" fillId="0" borderId="5" xfId="0" applyNumberFormat="1" applyFont="1" applyBorder="1"/>
    <xf numFmtId="0" fontId="19" fillId="4" borderId="0" xfId="0" applyFont="1" applyFill="1" applyAlignment="1">
      <alignment horizontal="center"/>
    </xf>
    <xf numFmtId="44" fontId="19" fillId="4" borderId="0" xfId="0" applyNumberFormat="1" applyFont="1" applyFill="1"/>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43" fontId="11" fillId="0" borderId="5" xfId="3" applyFont="1" applyBorder="1"/>
    <xf numFmtId="172" fontId="11" fillId="0" borderId="5" xfId="0" applyNumberFormat="1" applyFont="1" applyBorder="1"/>
    <xf numFmtId="172" fontId="11" fillId="0" borderId="6" xfId="0" applyNumberFormat="1" applyFont="1" applyBorder="1"/>
    <xf numFmtId="0" fontId="11" fillId="0" borderId="7" xfId="0" applyFont="1" applyBorder="1"/>
    <xf numFmtId="43" fontId="11" fillId="0" borderId="8" xfId="3" applyFont="1" applyBorder="1"/>
    <xf numFmtId="0" fontId="11" fillId="0" borderId="8" xfId="0" applyFont="1" applyBorder="1"/>
    <xf numFmtId="172" fontId="11" fillId="0" borderId="8" xfId="0" applyNumberFormat="1" applyFont="1" applyBorder="1"/>
    <xf numFmtId="172" fontId="11" fillId="0" borderId="9" xfId="0" applyNumberFormat="1" applyFont="1" applyBorder="1"/>
    <xf numFmtId="172" fontId="15" fillId="2" borderId="17" xfId="1" applyNumberFormat="1" applyFont="1" applyFill="1" applyBorder="1" applyAlignment="1">
      <alignment horizontal="right" vertical="center" wrapText="1"/>
    </xf>
    <xf numFmtId="0" fontId="4" fillId="0" borderId="0" xfId="0" applyFont="1" applyAlignment="1">
      <alignment horizontal="center"/>
    </xf>
    <xf numFmtId="0" fontId="0" fillId="0" borderId="8" xfId="0" applyBorder="1" applyAlignment="1">
      <alignment horizontal="center" vertical="center" wrapText="1"/>
    </xf>
    <xf numFmtId="0" fontId="0" fillId="0" borderId="8" xfId="0" applyBorder="1" applyAlignment="1">
      <alignmen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4" fillId="4" borderId="0" xfId="0" applyFont="1" applyFill="1" applyAlignment="1">
      <alignment horizontal="center" vertical="center"/>
    </xf>
    <xf numFmtId="0" fontId="3" fillId="0" borderId="0" xfId="0" applyFont="1" applyAlignment="1">
      <alignment horizontal="center"/>
    </xf>
    <xf numFmtId="0" fontId="2" fillId="4" borderId="5" xfId="0" applyFont="1" applyFill="1" applyBorder="1" applyAlignment="1">
      <alignment horizontal="center"/>
    </xf>
    <xf numFmtId="0" fontId="0" fillId="0" borderId="6" xfId="0" applyBorder="1" applyAlignment="1">
      <alignment horizontal="center"/>
    </xf>
    <xf numFmtId="0" fontId="6" fillId="0" borderId="18" xfId="0" applyFont="1" applyFill="1" applyBorder="1" applyAlignment="1">
      <alignment horizontal="left" vertical="center" wrapText="1" readingOrder="1"/>
    </xf>
    <xf numFmtId="0" fontId="6" fillId="0" borderId="24" xfId="0" applyFont="1" applyFill="1" applyBorder="1" applyAlignment="1">
      <alignment horizontal="left" vertical="center" wrapText="1" readingOrder="1"/>
    </xf>
    <xf numFmtId="44" fontId="6" fillId="0" borderId="19" xfId="0" applyNumberFormat="1" applyFont="1" applyFill="1" applyBorder="1" applyAlignment="1">
      <alignment horizontal="left" vertical="center" wrapText="1" readingOrder="1"/>
    </xf>
    <xf numFmtId="0" fontId="6" fillId="0" borderId="25" xfId="0" applyFont="1" applyFill="1" applyBorder="1" applyAlignment="1">
      <alignment horizontal="left" vertical="center" wrapText="1" readingOrder="1"/>
    </xf>
    <xf numFmtId="0" fontId="7" fillId="0" borderId="19" xfId="0" applyFont="1" applyFill="1" applyBorder="1" applyAlignment="1">
      <alignment horizontal="justify" vertical="center" wrapText="1" readingOrder="1"/>
    </xf>
    <xf numFmtId="0" fontId="7" fillId="0" borderId="25" xfId="0" applyFont="1" applyFill="1" applyBorder="1" applyAlignment="1">
      <alignment horizontal="justify" vertical="center" wrapText="1" readingOrder="1"/>
    </xf>
    <xf numFmtId="44" fontId="8" fillId="0" borderId="20" xfId="0" applyNumberFormat="1" applyFont="1" applyFill="1" applyBorder="1" applyAlignment="1">
      <alignment horizontal="right" vertical="center" wrapText="1"/>
    </xf>
    <xf numFmtId="0" fontId="8" fillId="0" borderId="26" xfId="0" applyFont="1" applyFill="1" applyBorder="1" applyAlignment="1">
      <alignment horizontal="right" vertical="center" wrapText="1"/>
    </xf>
    <xf numFmtId="0" fontId="7" fillId="0" borderId="18" xfId="0" applyFont="1" applyFill="1" applyBorder="1" applyAlignment="1">
      <alignment horizontal="center" vertical="center" wrapText="1" readingOrder="1"/>
    </xf>
    <xf numFmtId="0" fontId="7" fillId="0" borderId="21" xfId="0" applyFont="1" applyFill="1" applyBorder="1" applyAlignment="1">
      <alignment horizontal="center" vertical="center" wrapText="1" readingOrder="1"/>
    </xf>
    <xf numFmtId="0" fontId="7" fillId="0" borderId="19" xfId="0" applyFont="1" applyFill="1" applyBorder="1" applyAlignment="1">
      <alignment horizontal="center" vertical="center" wrapText="1" readingOrder="1"/>
    </xf>
    <xf numFmtId="0" fontId="7" fillId="0" borderId="22" xfId="0" applyFont="1" applyFill="1" applyBorder="1" applyAlignment="1">
      <alignment horizontal="center" vertical="center" wrapText="1" readingOrder="1"/>
    </xf>
    <xf numFmtId="0" fontId="7" fillId="0" borderId="19" xfId="0" applyFont="1" applyFill="1" applyBorder="1" applyAlignment="1">
      <alignment horizontal="right" vertical="center" wrapText="1" readingOrder="1"/>
    </xf>
    <xf numFmtId="0" fontId="7" fillId="0" borderId="22" xfId="0" applyFont="1" applyFill="1" applyBorder="1" applyAlignment="1">
      <alignment horizontal="right" vertical="center" wrapText="1" readingOrder="1"/>
    </xf>
    <xf numFmtId="0" fontId="7" fillId="0" borderId="20" xfId="0" applyFont="1" applyFill="1" applyBorder="1" applyAlignment="1">
      <alignment horizontal="center" vertical="center" wrapText="1" readingOrder="1"/>
    </xf>
    <xf numFmtId="0" fontId="7" fillId="0" borderId="23" xfId="0" applyFont="1" applyFill="1" applyBorder="1" applyAlignment="1">
      <alignment horizontal="center" vertical="center" wrapText="1" readingOrder="1"/>
    </xf>
    <xf numFmtId="0" fontId="19" fillId="4" borderId="55" xfId="0" applyFont="1" applyFill="1" applyBorder="1" applyAlignment="1">
      <alignment horizontal="left" vertical="center" wrapText="1" readingOrder="1"/>
    </xf>
    <xf numFmtId="0" fontId="19" fillId="4" borderId="56" xfId="0" applyFont="1" applyFill="1" applyBorder="1" applyAlignment="1">
      <alignment horizontal="left" vertical="center" wrapText="1" readingOrder="1"/>
    </xf>
    <xf numFmtId="0" fontId="19" fillId="4" borderId="57" xfId="0" applyFont="1" applyFill="1" applyBorder="1" applyAlignment="1">
      <alignment horizontal="left" vertical="center" wrapText="1" readingOrder="1"/>
    </xf>
    <xf numFmtId="0" fontId="30" fillId="4" borderId="49" xfId="0" applyFont="1" applyFill="1" applyBorder="1" applyAlignment="1">
      <alignment horizontal="left" vertical="center" wrapText="1" readingOrder="1"/>
    </xf>
    <xf numFmtId="0" fontId="0" fillId="0" borderId="50" xfId="0" applyBorder="1" applyAlignment="1">
      <alignment vertical="center"/>
    </xf>
    <xf numFmtId="44" fontId="32" fillId="2" borderId="13" xfId="0" applyNumberFormat="1" applyFont="1" applyFill="1" applyBorder="1" applyAlignment="1">
      <alignment horizontal="right" vertical="center" wrapText="1"/>
    </xf>
    <xf numFmtId="0" fontId="32" fillId="2" borderId="16" xfId="0" applyFont="1" applyFill="1" applyBorder="1" applyAlignment="1">
      <alignment horizontal="right" vertical="center" wrapText="1"/>
    </xf>
    <xf numFmtId="0" fontId="32" fillId="2" borderId="52" xfId="0" applyFont="1" applyFill="1" applyBorder="1" applyAlignment="1">
      <alignment horizontal="right" vertical="center" wrapText="1"/>
    </xf>
    <xf numFmtId="165" fontId="32" fillId="2" borderId="13" xfId="0" applyNumberFormat="1" applyFont="1" applyFill="1" applyBorder="1" applyAlignment="1">
      <alignment horizontal="center" vertical="center" wrapText="1"/>
    </xf>
    <xf numFmtId="165" fontId="32" fillId="2" borderId="16" xfId="0" applyNumberFormat="1" applyFont="1" applyFill="1" applyBorder="1" applyAlignment="1">
      <alignment horizontal="center" vertical="center" wrapText="1"/>
    </xf>
    <xf numFmtId="165" fontId="32" fillId="2" borderId="52" xfId="0" applyNumberFormat="1" applyFont="1" applyFill="1" applyBorder="1" applyAlignment="1">
      <alignment horizontal="center" vertical="center" wrapText="1"/>
    </xf>
    <xf numFmtId="8" fontId="33" fillId="2" borderId="14" xfId="0" applyNumberFormat="1" applyFont="1" applyFill="1" applyBorder="1" applyAlignment="1">
      <alignment horizontal="right" vertical="center" wrapText="1"/>
    </xf>
    <xf numFmtId="8" fontId="33" fillId="2" borderId="17" xfId="0" applyNumberFormat="1" applyFont="1" applyFill="1" applyBorder="1" applyAlignment="1">
      <alignment horizontal="right" vertical="center" wrapText="1"/>
    </xf>
    <xf numFmtId="8" fontId="33" fillId="2" borderId="53" xfId="0" applyNumberFormat="1" applyFont="1" applyFill="1" applyBorder="1" applyAlignment="1">
      <alignment horizontal="right" vertical="center" wrapText="1"/>
    </xf>
    <xf numFmtId="0" fontId="16" fillId="2" borderId="18" xfId="0" applyFont="1" applyFill="1" applyBorder="1" applyAlignment="1">
      <alignment horizontal="center" vertical="center" wrapText="1" readingOrder="1"/>
    </xf>
    <xf numFmtId="0" fontId="16" fillId="2" borderId="21" xfId="0" applyFont="1" applyFill="1" applyBorder="1" applyAlignment="1">
      <alignment horizontal="center" vertical="center" wrapText="1" readingOrder="1"/>
    </xf>
    <xf numFmtId="44" fontId="16" fillId="3" borderId="19" xfId="1" applyFont="1" applyFill="1" applyBorder="1" applyAlignment="1">
      <alignment horizontal="center" vertical="center" wrapText="1" readingOrder="1"/>
    </xf>
    <xf numFmtId="44" fontId="16" fillId="3" borderId="22" xfId="1" applyFont="1" applyFill="1" applyBorder="1" applyAlignment="1">
      <alignment horizontal="center" vertical="center" wrapText="1" readingOrder="1"/>
    </xf>
    <xf numFmtId="0" fontId="16" fillId="3" borderId="19" xfId="0" applyFont="1" applyFill="1" applyBorder="1" applyAlignment="1">
      <alignment horizontal="right" vertical="center" wrapText="1" readingOrder="1"/>
    </xf>
    <xf numFmtId="0" fontId="16" fillId="3" borderId="22" xfId="0" applyFont="1" applyFill="1" applyBorder="1" applyAlignment="1">
      <alignment horizontal="right" vertical="center" wrapText="1" readingOrder="1"/>
    </xf>
    <xf numFmtId="0" fontId="16" fillId="3" borderId="20" xfId="0" applyFont="1" applyFill="1" applyBorder="1" applyAlignment="1">
      <alignment horizontal="center" vertical="center" wrapText="1" readingOrder="1"/>
    </xf>
    <xf numFmtId="0" fontId="16" fillId="3" borderId="23" xfId="0" applyFont="1" applyFill="1" applyBorder="1" applyAlignment="1">
      <alignment horizontal="center" vertical="center" wrapText="1" readingOrder="1"/>
    </xf>
    <xf numFmtId="0" fontId="14" fillId="2" borderId="18" xfId="0" applyFont="1" applyFill="1" applyBorder="1" applyAlignment="1">
      <alignment horizontal="left" vertical="center" wrapText="1" readingOrder="1"/>
    </xf>
    <xf numFmtId="0" fontId="14" fillId="2" borderId="24" xfId="0" applyFont="1" applyFill="1" applyBorder="1" applyAlignment="1">
      <alignment horizontal="left" vertical="center" wrapText="1" readingOrder="1"/>
    </xf>
    <xf numFmtId="44" fontId="14" fillId="2" borderId="19" xfId="1" applyFont="1" applyFill="1" applyBorder="1" applyAlignment="1">
      <alignment horizontal="left" vertical="center" wrapText="1" readingOrder="1"/>
    </xf>
    <xf numFmtId="44" fontId="14" fillId="2" borderId="25" xfId="1" applyFont="1" applyFill="1" applyBorder="1" applyAlignment="1">
      <alignment horizontal="left" vertical="center" wrapText="1" readingOrder="1"/>
    </xf>
    <xf numFmtId="0" fontId="16" fillId="2" borderId="19" xfId="0" applyFont="1" applyFill="1" applyBorder="1" applyAlignment="1">
      <alignment horizontal="justify" vertical="center" wrapText="1" readingOrder="1"/>
    </xf>
    <xf numFmtId="0" fontId="16" fillId="2" borderId="25" xfId="0" applyFont="1" applyFill="1" applyBorder="1" applyAlignment="1">
      <alignment horizontal="justify" vertical="center" wrapText="1" readingOrder="1"/>
    </xf>
    <xf numFmtId="44" fontId="15" fillId="2" borderId="20" xfId="0" applyNumberFormat="1" applyFont="1" applyFill="1" applyBorder="1" applyAlignment="1">
      <alignment horizontal="right" vertical="center" wrapText="1"/>
    </xf>
    <xf numFmtId="0" fontId="15" fillId="2" borderId="26" xfId="0" applyFont="1" applyFill="1" applyBorder="1" applyAlignment="1">
      <alignment horizontal="right" vertical="center" wrapText="1"/>
    </xf>
    <xf numFmtId="44" fontId="25" fillId="2" borderId="20" xfId="0" applyNumberFormat="1" applyFont="1" applyFill="1" applyBorder="1" applyAlignment="1">
      <alignment horizontal="right" vertical="center" wrapText="1"/>
    </xf>
    <xf numFmtId="0" fontId="25" fillId="2" borderId="26" xfId="0" applyFont="1" applyFill="1" applyBorder="1" applyAlignment="1">
      <alignment horizontal="right" vertical="center" wrapText="1"/>
    </xf>
    <xf numFmtId="0" fontId="11" fillId="0" borderId="1" xfId="0" applyFont="1" applyBorder="1" applyAlignment="1">
      <alignment vertical="center"/>
    </xf>
    <xf numFmtId="0" fontId="11" fillId="0" borderId="3" xfId="0" applyFont="1" applyBorder="1"/>
    <xf numFmtId="44" fontId="11" fillId="0" borderId="9" xfId="0" applyNumberFormat="1" applyFont="1" applyBorder="1"/>
    <xf numFmtId="0" fontId="11" fillId="0" borderId="4" xfId="0" applyFont="1" applyBorder="1" applyAlignment="1">
      <alignment horizontal="center"/>
    </xf>
    <xf numFmtId="0" fontId="11" fillId="0" borderId="7" xfId="0" applyFont="1" applyBorder="1" applyAlignment="1">
      <alignment horizontal="center"/>
    </xf>
  </cellXfs>
  <cellStyles count="4">
    <cellStyle name="Milliers" xfId="3" builtinId="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85724</xdr:colOff>
      <xdr:row>0</xdr:row>
      <xdr:rowOff>123825</xdr:rowOff>
    </xdr:from>
    <xdr:to>
      <xdr:col>6</xdr:col>
      <xdr:colOff>295274</xdr:colOff>
      <xdr:row>11</xdr:row>
      <xdr:rowOff>0</xdr:rowOff>
    </xdr:to>
    <xdr:sp macro="" textlink="">
      <xdr:nvSpPr>
        <xdr:cNvPr id="2" name="ZoneTexte 1">
          <a:extLst>
            <a:ext uri="{FF2B5EF4-FFF2-40B4-BE49-F238E27FC236}">
              <a16:creationId xmlns:a16="http://schemas.microsoft.com/office/drawing/2014/main" id="{372204B3-99AF-4F93-BE4E-07729930CEC2}"/>
            </a:ext>
          </a:extLst>
        </xdr:cNvPr>
        <xdr:cNvSpPr txBox="1"/>
      </xdr:nvSpPr>
      <xdr:spPr>
        <a:xfrm>
          <a:off x="85724" y="123825"/>
          <a:ext cx="694372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Le sujet du cas figure sur cet onglet et les  onglets suivants </a:t>
          </a:r>
        </a:p>
        <a:p>
          <a:endParaRPr lang="fr-FR" sz="1200" b="1" baseline="0"/>
        </a:p>
        <a:p>
          <a:pPr marL="0" marR="0" lvl="0" indent="0" defTabSz="91440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Il s'agit de calculer et présenter </a:t>
          </a:r>
          <a:r>
            <a:rPr lang="fr-FR" sz="1100" b="1" baseline="0">
              <a:solidFill>
                <a:schemeClr val="dk1"/>
              </a:solidFill>
              <a:effectLst/>
              <a:latin typeface="+mn-lt"/>
              <a:ea typeface="+mn-ea"/>
              <a:cs typeface="+mn-cs"/>
            </a:rPr>
            <a:t>les bulletins de paie dans les onglets suivants. Utilisez vos maquettes de bulletins.</a:t>
          </a:r>
          <a:endParaRPr lang="fr-FR" sz="1200">
            <a:effectLst/>
          </a:endParaRPr>
        </a:p>
        <a:p>
          <a:endParaRPr lang="fr-FR" sz="1200" b="1" baseline="0"/>
        </a:p>
        <a:p>
          <a:r>
            <a:rPr lang="fr-FR" sz="1200" b="1" baseline="0"/>
            <a:t>Prenez l'habitude de détailler sur la feuille du bulletin ou une feuille intercalaire, les calculs importants tels la réduction générale de cotisations, les éventuels calculs de tranches de salaires,  les rubriques d'autres contributions dues à l'employeur, dont évolution de la rémunération .......</a:t>
          </a:r>
        </a:p>
        <a:p>
          <a:endParaRPr lang="fr-FR" sz="1200" b="1" baseline="0"/>
        </a:p>
        <a:p>
          <a:r>
            <a:rPr lang="fr-FR" sz="1200" b="1" baseline="0"/>
            <a:t>N'en faites pas de trop, il s'agit simplement de présenter au jury le type de calcul que vous avez utilisé et afin qu'il comprenne votre raisonnement.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5:M27"/>
  <sheetViews>
    <sheetView topLeftCell="A13" workbookViewId="0">
      <selection activeCell="C24" sqref="C24"/>
    </sheetView>
  </sheetViews>
  <sheetFormatPr baseColWidth="10" defaultRowHeight="15" x14ac:dyDescent="0.25"/>
  <cols>
    <col min="1" max="1" width="39.140625" bestFit="1" customWidth="1"/>
    <col min="2" max="2" width="16.140625" customWidth="1"/>
  </cols>
  <sheetData>
    <row r="15" spans="1:6" ht="23.25" x14ac:dyDescent="0.35">
      <c r="A15" s="319" t="s">
        <v>16</v>
      </c>
      <c r="B15" s="319"/>
      <c r="C15" s="319"/>
      <c r="D15" s="319"/>
      <c r="E15" s="319"/>
      <c r="F15" s="319"/>
    </row>
    <row r="16" spans="1:6" ht="24.75" customHeight="1" thickBot="1" x14ac:dyDescent="0.3"/>
    <row r="17" spans="1:13" s="1" customFormat="1" ht="26.25" customHeight="1" x14ac:dyDescent="0.25">
      <c r="A17" s="13"/>
      <c r="B17" s="6" t="s">
        <v>0</v>
      </c>
      <c r="C17" s="6" t="s">
        <v>1</v>
      </c>
      <c r="D17" s="6" t="s">
        <v>2</v>
      </c>
      <c r="E17" s="6" t="s">
        <v>3</v>
      </c>
      <c r="F17" s="7" t="s">
        <v>4</v>
      </c>
      <c r="H17"/>
      <c r="I17"/>
      <c r="J17"/>
      <c r="K17"/>
      <c r="L17"/>
      <c r="M17"/>
    </row>
    <row r="18" spans="1:13" s="1" customFormat="1" ht="26.25" customHeight="1" x14ac:dyDescent="0.25">
      <c r="A18" s="14" t="s">
        <v>5</v>
      </c>
      <c r="B18" s="83">
        <v>42248</v>
      </c>
      <c r="C18" s="83">
        <v>40057</v>
      </c>
      <c r="D18" s="83">
        <v>42826</v>
      </c>
      <c r="E18" s="83">
        <v>43831</v>
      </c>
      <c r="F18" s="84">
        <v>35065</v>
      </c>
      <c r="H18"/>
      <c r="I18"/>
      <c r="J18"/>
      <c r="K18"/>
      <c r="L18"/>
      <c r="M18"/>
    </row>
    <row r="19" spans="1:13" s="1" customFormat="1" ht="26.25" customHeight="1" x14ac:dyDescent="0.25">
      <c r="A19" s="14" t="s">
        <v>6</v>
      </c>
      <c r="B19" s="80" t="s">
        <v>7</v>
      </c>
      <c r="C19" s="80" t="s">
        <v>7</v>
      </c>
      <c r="D19" s="80" t="s">
        <v>7</v>
      </c>
      <c r="E19" s="80" t="s">
        <v>8</v>
      </c>
      <c r="F19" s="81"/>
      <c r="H19"/>
      <c r="I19"/>
      <c r="J19"/>
      <c r="K19"/>
      <c r="L19"/>
      <c r="M19"/>
    </row>
    <row r="20" spans="1:13" s="1" customFormat="1" ht="26.25" customHeight="1" x14ac:dyDescent="0.25">
      <c r="A20" s="14" t="s">
        <v>9</v>
      </c>
      <c r="B20" s="80">
        <v>35</v>
      </c>
      <c r="C20" s="80">
        <v>35</v>
      </c>
      <c r="D20" s="80">
        <v>35</v>
      </c>
      <c r="E20" s="80">
        <v>24</v>
      </c>
      <c r="F20" s="81"/>
      <c r="I20"/>
      <c r="L20"/>
    </row>
    <row r="21" spans="1:13" s="1" customFormat="1" ht="26.25" customHeight="1" x14ac:dyDescent="0.25">
      <c r="A21" s="14" t="s">
        <v>10</v>
      </c>
      <c r="B21" s="80" t="s">
        <v>11</v>
      </c>
      <c r="C21" s="80" t="s">
        <v>12</v>
      </c>
      <c r="D21" s="80" t="s">
        <v>11</v>
      </c>
      <c r="E21" s="80" t="s">
        <v>11</v>
      </c>
      <c r="F21" s="81" t="s">
        <v>13</v>
      </c>
      <c r="I21"/>
      <c r="L21"/>
    </row>
    <row r="22" spans="1:13" s="1" customFormat="1" ht="26.25" customHeight="1" x14ac:dyDescent="0.25">
      <c r="A22" s="14" t="s">
        <v>15</v>
      </c>
      <c r="B22" s="80"/>
      <c r="C22" s="80"/>
      <c r="D22" s="80"/>
      <c r="E22" s="83">
        <v>43982</v>
      </c>
      <c r="F22" s="81"/>
      <c r="I22"/>
      <c r="J22"/>
      <c r="K22"/>
      <c r="L22"/>
    </row>
    <row r="23" spans="1:13" s="1" customFormat="1" ht="26.25" customHeight="1" x14ac:dyDescent="0.25">
      <c r="A23" s="14" t="s">
        <v>14</v>
      </c>
      <c r="B23" s="15">
        <v>2000</v>
      </c>
      <c r="C23" s="15">
        <v>3500</v>
      </c>
      <c r="D23" s="15">
        <v>2500</v>
      </c>
      <c r="E23" s="15" t="s">
        <v>26</v>
      </c>
      <c r="F23" s="16">
        <v>5000</v>
      </c>
    </row>
    <row r="24" spans="1:13" s="1" customFormat="1" ht="26.25" customHeight="1" x14ac:dyDescent="0.25">
      <c r="A24" s="14" t="s">
        <v>25</v>
      </c>
      <c r="B24" s="15">
        <v>1700</v>
      </c>
      <c r="C24" s="15">
        <v>3100</v>
      </c>
      <c r="D24" s="15">
        <v>2000</v>
      </c>
      <c r="E24" s="15" t="s">
        <v>26</v>
      </c>
      <c r="F24" s="17"/>
    </row>
    <row r="25" spans="1:13" s="1" customFormat="1" ht="30" customHeight="1" thickBot="1" x14ac:dyDescent="0.3">
      <c r="A25" s="18" t="s">
        <v>28</v>
      </c>
      <c r="B25" s="320" t="s">
        <v>29</v>
      </c>
      <c r="C25" s="321"/>
      <c r="D25" s="321"/>
      <c r="E25" s="321"/>
      <c r="F25" s="19"/>
    </row>
    <row r="26" spans="1:13" s="1" customFormat="1" ht="21" customHeight="1" x14ac:dyDescent="0.25"/>
    <row r="27" spans="1:13" s="1" customFormat="1" ht="21" customHeight="1" x14ac:dyDescent="0.25"/>
  </sheetData>
  <mergeCells count="2">
    <mergeCell ref="A15:F15"/>
    <mergeCell ref="B25:E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6"/>
  <sheetViews>
    <sheetView tabSelected="1" zoomScaleNormal="100" workbookViewId="0">
      <selection activeCell="J18" sqref="J18"/>
    </sheetView>
  </sheetViews>
  <sheetFormatPr baseColWidth="10" defaultRowHeight="15" x14ac:dyDescent="0.25"/>
  <cols>
    <col min="1" max="1" width="59.7109375" style="42" customWidth="1"/>
    <col min="2" max="2" width="11.85546875" style="42" customWidth="1"/>
    <col min="3" max="3" width="10.7109375" style="42" customWidth="1"/>
    <col min="4" max="4" width="15.5703125" style="42" bestFit="1" customWidth="1"/>
    <col min="5" max="5" width="10.5703125" style="42" bestFit="1" customWidth="1"/>
    <col min="6" max="6" width="15.7109375" style="42" customWidth="1"/>
    <col min="7" max="16384" width="11.42578125" style="42"/>
  </cols>
  <sheetData>
    <row r="1" spans="1:6" x14ac:dyDescent="0.25">
      <c r="A1" s="29" t="s">
        <v>14</v>
      </c>
      <c r="B1" s="40">
        <v>5000</v>
      </c>
      <c r="C1" s="40"/>
      <c r="D1" s="40"/>
      <c r="E1" s="86"/>
      <c r="F1" s="41">
        <v>5000</v>
      </c>
    </row>
    <row r="2" spans="1:6" x14ac:dyDescent="0.25">
      <c r="A2" s="30" t="s">
        <v>33</v>
      </c>
      <c r="B2" s="43"/>
      <c r="C2" s="44"/>
      <c r="D2" s="43"/>
      <c r="E2" s="87"/>
      <c r="F2" s="45"/>
    </row>
    <row r="3" spans="1:6" x14ac:dyDescent="0.25">
      <c r="A3" s="30" t="s">
        <v>34</v>
      </c>
      <c r="B3" s="43"/>
      <c r="C3" s="43"/>
      <c r="D3" s="43"/>
      <c r="E3" s="87"/>
      <c r="F3" s="46"/>
    </row>
    <row r="4" spans="1:6" x14ac:dyDescent="0.25">
      <c r="A4" s="30" t="s">
        <v>32</v>
      </c>
      <c r="B4" s="43"/>
      <c r="C4" s="43"/>
      <c r="D4" s="43"/>
      <c r="E4" s="87"/>
      <c r="F4" s="46"/>
    </row>
    <row r="5" spans="1:6" ht="15.75" thickBot="1" x14ac:dyDescent="0.3">
      <c r="A5" s="38" t="s">
        <v>18</v>
      </c>
      <c r="B5" s="38"/>
      <c r="C5" s="39"/>
      <c r="D5" s="202"/>
      <c r="E5" s="204"/>
      <c r="F5" s="203"/>
    </row>
    <row r="6" spans="1:6" ht="15.75" thickBot="1" x14ac:dyDescent="0.3">
      <c r="A6" s="47" t="s">
        <v>35</v>
      </c>
      <c r="F6" s="199">
        <f>SUM(F1:F5)</f>
        <v>5000</v>
      </c>
    </row>
    <row r="7" spans="1:6" x14ac:dyDescent="0.25">
      <c r="B7" s="48"/>
      <c r="C7" s="49"/>
      <c r="D7" s="49"/>
      <c r="E7" s="88"/>
      <c r="F7" s="50"/>
    </row>
    <row r="8" spans="1:6" ht="28.5" x14ac:dyDescent="0.25">
      <c r="A8" s="51"/>
      <c r="B8" s="52" t="s">
        <v>57</v>
      </c>
      <c r="C8" s="52" t="s">
        <v>22</v>
      </c>
      <c r="D8" s="52" t="s">
        <v>58</v>
      </c>
      <c r="E8" s="52" t="s">
        <v>22</v>
      </c>
      <c r="F8" s="53" t="s">
        <v>59</v>
      </c>
    </row>
    <row r="9" spans="1:6" x14ac:dyDescent="0.25">
      <c r="A9" s="54" t="s">
        <v>36</v>
      </c>
      <c r="B9" s="55"/>
      <c r="C9" s="56"/>
      <c r="D9" s="56"/>
      <c r="E9" s="89"/>
      <c r="F9" s="53"/>
    </row>
    <row r="10" spans="1:6" x14ac:dyDescent="0.25">
      <c r="A10" s="57" t="s">
        <v>95</v>
      </c>
      <c r="B10" s="71">
        <f>$F$6</f>
        <v>5000</v>
      </c>
      <c r="C10" s="58"/>
      <c r="D10" s="74"/>
      <c r="E10" s="102">
        <v>0.13</v>
      </c>
      <c r="F10" s="76">
        <f>B10*E10</f>
        <v>650</v>
      </c>
    </row>
    <row r="11" spans="1:6" x14ac:dyDescent="0.25">
      <c r="A11" s="57" t="s">
        <v>60</v>
      </c>
      <c r="B11" s="71">
        <v>3428</v>
      </c>
      <c r="C11" s="59"/>
      <c r="D11" s="77"/>
      <c r="E11" s="296">
        <v>1.4999999999999999E-2</v>
      </c>
      <c r="F11" s="76">
        <f>B11*E11</f>
        <v>51.419999999999995</v>
      </c>
    </row>
    <row r="12" spans="1:6" x14ac:dyDescent="0.25">
      <c r="A12" s="57" t="s">
        <v>37</v>
      </c>
      <c r="B12" s="71"/>
      <c r="C12" s="59"/>
      <c r="D12" s="77">
        <v>50</v>
      </c>
      <c r="E12" s="296"/>
      <c r="F12" s="76">
        <v>60</v>
      </c>
    </row>
    <row r="13" spans="1:6" x14ac:dyDescent="0.25">
      <c r="A13" s="54" t="s">
        <v>38</v>
      </c>
      <c r="B13" s="71">
        <f>$F$6</f>
        <v>5000</v>
      </c>
      <c r="D13" s="71"/>
      <c r="E13" s="98">
        <v>2.7E-2</v>
      </c>
      <c r="F13" s="76">
        <f>B13*E13</f>
        <v>135</v>
      </c>
    </row>
    <row r="14" spans="1:6" x14ac:dyDescent="0.25">
      <c r="A14" s="54" t="s">
        <v>39</v>
      </c>
      <c r="B14" s="71"/>
      <c r="C14" s="60"/>
      <c r="D14" s="71"/>
      <c r="E14" s="102"/>
      <c r="F14" s="76"/>
    </row>
    <row r="15" spans="1:6" x14ac:dyDescent="0.25">
      <c r="A15" s="57" t="s">
        <v>82</v>
      </c>
      <c r="B15" s="71">
        <v>3428</v>
      </c>
      <c r="C15" s="59">
        <v>6.9000000000000006E-2</v>
      </c>
      <c r="D15" s="77">
        <f t="shared" ref="D15:D20" si="0">B15*C15</f>
        <v>236.53200000000001</v>
      </c>
      <c r="E15" s="296">
        <v>8.5500000000000007E-2</v>
      </c>
      <c r="F15" s="76">
        <f>B15*E15</f>
        <v>293.09399999999999</v>
      </c>
    </row>
    <row r="16" spans="1:6" x14ac:dyDescent="0.25">
      <c r="A16" s="57" t="s">
        <v>83</v>
      </c>
      <c r="B16" s="71">
        <f t="shared" ref="B16:B24" si="1">$F$6</f>
        <v>5000</v>
      </c>
      <c r="C16" s="59">
        <v>4.0000000000000001E-3</v>
      </c>
      <c r="D16" s="77">
        <f t="shared" si="0"/>
        <v>20</v>
      </c>
      <c r="E16" s="296">
        <v>1.9E-2</v>
      </c>
      <c r="F16" s="76">
        <f>B16*E16</f>
        <v>95</v>
      </c>
    </row>
    <row r="17" spans="1:6" x14ac:dyDescent="0.25">
      <c r="A17" s="57" t="s">
        <v>84</v>
      </c>
      <c r="B17" s="71">
        <v>3428</v>
      </c>
      <c r="C17" s="59">
        <v>4.0099999999999997E-2</v>
      </c>
      <c r="D17" s="77">
        <f t="shared" si="0"/>
        <v>137.46279999999999</v>
      </c>
      <c r="E17" s="296">
        <v>6.0100000000000001E-2</v>
      </c>
      <c r="F17" s="76">
        <f>B17*E17</f>
        <v>206.02279999999999</v>
      </c>
    </row>
    <row r="18" spans="1:6" x14ac:dyDescent="0.25">
      <c r="A18" s="57" t="s">
        <v>89</v>
      </c>
      <c r="B18" s="71">
        <f>B16-B17</f>
        <v>1572</v>
      </c>
      <c r="C18" s="59">
        <v>9.7199999999999995E-2</v>
      </c>
      <c r="D18" s="77">
        <f t="shared" si="0"/>
        <v>152.79839999999999</v>
      </c>
      <c r="E18" s="296">
        <v>0.1457</v>
      </c>
      <c r="F18" s="76">
        <f>B18*E18</f>
        <v>229.04040000000001</v>
      </c>
    </row>
    <row r="19" spans="1:6" x14ac:dyDescent="0.25">
      <c r="A19" s="57" t="s">
        <v>90</v>
      </c>
      <c r="B19" s="71">
        <f t="shared" si="1"/>
        <v>5000</v>
      </c>
      <c r="C19" s="59">
        <v>1.4E-3</v>
      </c>
      <c r="D19" s="77">
        <f t="shared" si="0"/>
        <v>7</v>
      </c>
      <c r="E19" s="296">
        <v>2.0999999999999999E-3</v>
      </c>
      <c r="F19" s="76">
        <f>B19*E19</f>
        <v>10.5</v>
      </c>
    </row>
    <row r="20" spans="1:6" x14ac:dyDescent="0.25">
      <c r="A20" s="57" t="s">
        <v>40</v>
      </c>
      <c r="B20" s="71"/>
      <c r="C20" s="59">
        <v>0.11310000000000001</v>
      </c>
      <c r="D20" s="77">
        <f t="shared" si="0"/>
        <v>0</v>
      </c>
      <c r="E20" s="296"/>
      <c r="F20" s="76"/>
    </row>
    <row r="21" spans="1:6" x14ac:dyDescent="0.25">
      <c r="A21" s="61" t="s">
        <v>94</v>
      </c>
      <c r="B21" s="71">
        <f t="shared" si="1"/>
        <v>5000</v>
      </c>
      <c r="C21" s="60"/>
      <c r="D21" s="71"/>
      <c r="E21" s="102">
        <v>5.2499999999999998E-2</v>
      </c>
      <c r="F21" s="76">
        <f>B21*E21</f>
        <v>262.5</v>
      </c>
    </row>
    <row r="22" spans="1:6" x14ac:dyDescent="0.25">
      <c r="A22" s="54" t="s">
        <v>157</v>
      </c>
      <c r="B22" s="71">
        <f t="shared" si="1"/>
        <v>5000</v>
      </c>
      <c r="C22" s="60"/>
      <c r="D22" s="71"/>
      <c r="E22" s="102"/>
      <c r="F22" s="76"/>
    </row>
    <row r="23" spans="1:6" x14ac:dyDescent="0.25">
      <c r="A23" s="54" t="s">
        <v>80</v>
      </c>
      <c r="B23" s="71"/>
      <c r="C23" s="60"/>
      <c r="D23" s="71"/>
      <c r="E23" s="102"/>
      <c r="F23" s="298">
        <f>D51</f>
        <v>79.927999999999997</v>
      </c>
    </row>
    <row r="24" spans="1:6" x14ac:dyDescent="0.25">
      <c r="A24" s="54" t="s">
        <v>91</v>
      </c>
      <c r="B24" s="71">
        <f t="shared" si="1"/>
        <v>5000</v>
      </c>
      <c r="C24" s="82">
        <v>2.4000000000000001E-4</v>
      </c>
      <c r="D24" s="71">
        <f>B24*C24</f>
        <v>1.2</v>
      </c>
      <c r="E24" s="98">
        <v>3.6000000000000002E-4</v>
      </c>
      <c r="F24" s="76">
        <f>B24*E24</f>
        <v>1.8</v>
      </c>
    </row>
    <row r="25" spans="1:6" x14ac:dyDescent="0.25">
      <c r="A25" s="54" t="s">
        <v>41</v>
      </c>
      <c r="B25" s="71">
        <f>$F$6*98.25%+F11+F12</f>
        <v>5023.92</v>
      </c>
      <c r="C25" s="59">
        <v>2.9000000000000001E-2</v>
      </c>
      <c r="D25" s="77">
        <f>B25*C25</f>
        <v>145.69368</v>
      </c>
      <c r="E25" s="296"/>
      <c r="F25" s="76"/>
    </row>
    <row r="26" spans="1:6" x14ac:dyDescent="0.25">
      <c r="A26" s="54" t="s">
        <v>42</v>
      </c>
      <c r="B26" s="71">
        <f>$F$6*98.25%+F11+F12</f>
        <v>5023.92</v>
      </c>
      <c r="C26" s="59">
        <v>6.8000000000000005E-2</v>
      </c>
      <c r="D26" s="77">
        <f>B26*C26</f>
        <v>341.62656000000004</v>
      </c>
      <c r="E26" s="296"/>
      <c r="F26" s="76"/>
    </row>
    <row r="27" spans="1:6" ht="15.75" thickBot="1" x14ac:dyDescent="0.3">
      <c r="A27" s="54" t="s">
        <v>43</v>
      </c>
      <c r="B27" s="71"/>
      <c r="C27" s="56"/>
      <c r="D27" s="225"/>
      <c r="E27" s="302"/>
      <c r="F27" s="205"/>
    </row>
    <row r="28" spans="1:6" ht="15.75" thickBot="1" x14ac:dyDescent="0.3">
      <c r="A28" s="54" t="s">
        <v>44</v>
      </c>
      <c r="B28" s="77"/>
      <c r="C28" s="89"/>
      <c r="D28" s="227">
        <f>SUM(D10:D27)</f>
        <v>1092.3134400000001</v>
      </c>
      <c r="E28" s="303"/>
      <c r="F28" s="227">
        <f>SUM(F10:F27)</f>
        <v>2074.3052000000002</v>
      </c>
    </row>
    <row r="29" spans="1:6" ht="15.75" thickBot="1" x14ac:dyDescent="0.3">
      <c r="A29" s="54"/>
      <c r="B29" s="77"/>
      <c r="C29" s="56"/>
      <c r="D29" s="226"/>
      <c r="E29" s="302"/>
      <c r="F29" s="228"/>
    </row>
    <row r="30" spans="1:6" ht="15.75" thickBot="1" x14ac:dyDescent="0.3">
      <c r="A30" s="63" t="s">
        <v>45</v>
      </c>
      <c r="B30" s="72"/>
      <c r="C30" s="56"/>
      <c r="D30" s="72"/>
      <c r="E30" s="90"/>
      <c r="F30" s="206">
        <f>F6-D28</f>
        <v>3907.6865600000001</v>
      </c>
    </row>
    <row r="31" spans="1:6" ht="28.5" x14ac:dyDescent="0.25">
      <c r="A31" s="54" t="s">
        <v>46</v>
      </c>
      <c r="B31" s="211"/>
      <c r="C31" s="212"/>
      <c r="D31" s="211"/>
      <c r="E31" s="213"/>
      <c r="F31" s="214"/>
    </row>
    <row r="32" spans="1:6" x14ac:dyDescent="0.25">
      <c r="A32" s="358" t="s">
        <v>47</v>
      </c>
      <c r="B32" s="360" t="s">
        <v>48</v>
      </c>
      <c r="C32" s="64" t="s">
        <v>22</v>
      </c>
      <c r="D32" s="362"/>
      <c r="E32" s="92"/>
      <c r="F32" s="364" t="s">
        <v>49</v>
      </c>
    </row>
    <row r="33" spans="1:6" ht="28.5" x14ac:dyDescent="0.25">
      <c r="A33" s="359"/>
      <c r="B33" s="361"/>
      <c r="C33" s="65" t="s">
        <v>50</v>
      </c>
      <c r="D33" s="363"/>
      <c r="E33" s="93"/>
      <c r="F33" s="365"/>
    </row>
    <row r="34" spans="1:6" x14ac:dyDescent="0.25">
      <c r="A34" s="63" t="s">
        <v>51</v>
      </c>
      <c r="B34" s="73">
        <f>B36</f>
        <v>4113.3802400000004</v>
      </c>
      <c r="C34" s="192">
        <v>0.18</v>
      </c>
      <c r="D34" s="62"/>
      <c r="E34" s="94"/>
      <c r="F34" s="78">
        <f>B34*C34</f>
        <v>740.40844320000008</v>
      </c>
    </row>
    <row r="35" spans="1:6" x14ac:dyDescent="0.25">
      <c r="A35" s="57"/>
      <c r="B35" s="74"/>
      <c r="C35" s="66"/>
      <c r="D35" s="67" t="s">
        <v>101</v>
      </c>
      <c r="E35" s="95"/>
      <c r="F35" s="208">
        <f>F30-F34</f>
        <v>3167.2781168000001</v>
      </c>
    </row>
    <row r="36" spans="1:6" ht="42.75" x14ac:dyDescent="0.25">
      <c r="A36" s="54" t="s">
        <v>53</v>
      </c>
      <c r="B36" s="73">
        <f>F30+D25+F12</f>
        <v>4113.3802400000004</v>
      </c>
      <c r="C36" s="68"/>
      <c r="D36" s="67" t="s">
        <v>54</v>
      </c>
      <c r="E36" s="95"/>
      <c r="F36" s="78"/>
    </row>
    <row r="37" spans="1:6" x14ac:dyDescent="0.25">
      <c r="A37" s="366"/>
      <c r="B37" s="368"/>
      <c r="C37" s="370"/>
      <c r="D37" s="69" t="s">
        <v>55</v>
      </c>
      <c r="E37" s="96"/>
      <c r="F37" s="372">
        <f>F6+F28</f>
        <v>7074.3052000000007</v>
      </c>
    </row>
    <row r="38" spans="1:6" ht="15.75" thickBot="1" x14ac:dyDescent="0.3">
      <c r="A38" s="367"/>
      <c r="B38" s="369"/>
      <c r="C38" s="371"/>
      <c r="D38" s="70" t="s">
        <v>56</v>
      </c>
      <c r="E38" s="97"/>
      <c r="F38" s="373"/>
    </row>
    <row r="39" spans="1:6" x14ac:dyDescent="0.25">
      <c r="B39" s="75"/>
    </row>
    <row r="40" spans="1:6" ht="15.75" thickBot="1" x14ac:dyDescent="0.3">
      <c r="A40" s="347" t="s">
        <v>80</v>
      </c>
      <c r="B40" s="348"/>
      <c r="C40" s="257"/>
      <c r="D40" s="257"/>
    </row>
    <row r="41" spans="1:6" x14ac:dyDescent="0.25">
      <c r="A41" s="258"/>
      <c r="B41" s="349">
        <f>F6</f>
        <v>5000</v>
      </c>
      <c r="C41" s="352">
        <f>0.3%+0.68%+0.55%</f>
        <v>1.5300000000000001E-2</v>
      </c>
      <c r="D41" s="355">
        <f>B41*C41</f>
        <v>76.5</v>
      </c>
    </row>
    <row r="42" spans="1:6" x14ac:dyDescent="0.25">
      <c r="A42" s="259" t="s">
        <v>105</v>
      </c>
      <c r="B42" s="350"/>
      <c r="C42" s="353"/>
      <c r="D42" s="356"/>
    </row>
    <row r="43" spans="1:6" x14ac:dyDescent="0.25">
      <c r="A43" s="259" t="s">
        <v>156</v>
      </c>
      <c r="B43" s="350"/>
      <c r="C43" s="353"/>
      <c r="D43" s="356"/>
    </row>
    <row r="44" spans="1:6" x14ac:dyDescent="0.25">
      <c r="A44" s="259" t="s">
        <v>107</v>
      </c>
      <c r="B44" s="350"/>
      <c r="C44" s="353"/>
      <c r="D44" s="356"/>
    </row>
    <row r="45" spans="1:6" x14ac:dyDescent="0.25">
      <c r="A45" s="259" t="s">
        <v>108</v>
      </c>
      <c r="B45" s="350"/>
      <c r="C45" s="353"/>
      <c r="D45" s="356"/>
    </row>
    <row r="46" spans="1:6" x14ac:dyDescent="0.25">
      <c r="A46" s="259" t="s">
        <v>109</v>
      </c>
      <c r="B46" s="350"/>
      <c r="C46" s="353"/>
      <c r="D46" s="356"/>
    </row>
    <row r="47" spans="1:6" ht="15.75" thickBot="1" x14ac:dyDescent="0.3">
      <c r="A47" s="260" t="s">
        <v>110</v>
      </c>
      <c r="B47" s="351"/>
      <c r="C47" s="354"/>
      <c r="D47" s="357"/>
    </row>
    <row r="48" spans="1:6" ht="15.75" thickBot="1" x14ac:dyDescent="0.3">
      <c r="A48" s="257"/>
      <c r="B48" s="261"/>
      <c r="C48" s="261"/>
      <c r="D48" s="261"/>
    </row>
    <row r="49" spans="1:4" ht="15.75" thickBot="1" x14ac:dyDescent="0.3">
      <c r="A49" s="262" t="s">
        <v>111</v>
      </c>
      <c r="B49" s="263">
        <f>B17</f>
        <v>3428</v>
      </c>
      <c r="C49" s="264">
        <v>1E-3</v>
      </c>
      <c r="D49" s="265">
        <f>C49*B49</f>
        <v>3.4279999999999999</v>
      </c>
    </row>
    <row r="50" spans="1:4" ht="15.75" thickBot="1" x14ac:dyDescent="0.3">
      <c r="A50" s="257"/>
      <c r="B50" s="257"/>
      <c r="C50" s="257"/>
      <c r="D50" s="257"/>
    </row>
    <row r="51" spans="1:4" ht="15.75" thickBot="1" x14ac:dyDescent="0.3">
      <c r="A51" s="262" t="s">
        <v>112</v>
      </c>
      <c r="B51" s="266"/>
      <c r="C51" s="266"/>
      <c r="D51" s="267">
        <f>D41+D49</f>
        <v>79.927999999999997</v>
      </c>
    </row>
    <row r="52" spans="1:4" ht="15.75" thickBot="1" x14ac:dyDescent="0.3">
      <c r="A52" s="257"/>
      <c r="B52" s="257"/>
      <c r="C52" s="257"/>
      <c r="D52" s="257"/>
    </row>
    <row r="53" spans="1:4" ht="25.5" customHeight="1" thickBot="1" x14ac:dyDescent="0.3">
      <c r="A53" s="344" t="s">
        <v>113</v>
      </c>
      <c r="B53" s="345"/>
      <c r="C53" s="345"/>
      <c r="D53" s="346"/>
    </row>
    <row r="54" spans="1:4" x14ac:dyDescent="0.25">
      <c r="A54" s="268" t="s">
        <v>114</v>
      </c>
      <c r="B54" s="272">
        <f>F6</f>
        <v>5000</v>
      </c>
      <c r="C54" s="269"/>
      <c r="D54" s="270">
        <f>C54*B54</f>
        <v>0</v>
      </c>
    </row>
    <row r="55" spans="1:4" x14ac:dyDescent="0.25">
      <c r="A55" s="271" t="s">
        <v>115</v>
      </c>
      <c r="B55" s="272">
        <f>B54</f>
        <v>5000</v>
      </c>
      <c r="C55" s="273">
        <v>7.4999999999999997E-3</v>
      </c>
      <c r="D55" s="274">
        <f t="shared" ref="D55:D56" si="2">C55*B55</f>
        <v>37.5</v>
      </c>
    </row>
    <row r="56" spans="1:4" x14ac:dyDescent="0.25">
      <c r="A56" s="271" t="s">
        <v>116</v>
      </c>
      <c r="B56" s="272">
        <f>B24</f>
        <v>5000</v>
      </c>
      <c r="C56" s="273">
        <v>-1.7000000000000001E-2</v>
      </c>
      <c r="D56" s="274">
        <f t="shared" si="2"/>
        <v>-85</v>
      </c>
    </row>
    <row r="57" spans="1:4" x14ac:dyDescent="0.25">
      <c r="A57" s="54" t="s">
        <v>117</v>
      </c>
      <c r="B57" s="275"/>
      <c r="C57" s="59">
        <v>0.11310000000000001</v>
      </c>
      <c r="D57" s="276">
        <f>C57*B57</f>
        <v>0</v>
      </c>
    </row>
    <row r="58" spans="1:4" ht="15.75" thickBot="1" x14ac:dyDescent="0.3">
      <c r="A58" s="294" t="s">
        <v>118</v>
      </c>
      <c r="B58" s="277"/>
      <c r="C58" s="278"/>
      <c r="D58" s="279">
        <v>0</v>
      </c>
    </row>
    <row r="59" spans="1:4" x14ac:dyDescent="0.25">
      <c r="A59" s="146"/>
      <c r="B59" s="146"/>
      <c r="C59" s="146"/>
      <c r="D59" s="146"/>
    </row>
    <row r="60" spans="1:4" ht="15.75" thickBot="1" x14ac:dyDescent="0.3">
      <c r="A60" s="146"/>
      <c r="B60" s="146"/>
      <c r="C60" s="146"/>
      <c r="D60" s="146"/>
    </row>
    <row r="61" spans="1:4" ht="15.75" thickBot="1" x14ac:dyDescent="0.3">
      <c r="A61" s="344" t="s">
        <v>125</v>
      </c>
      <c r="B61" s="345"/>
      <c r="C61" s="345"/>
      <c r="D61" s="346"/>
    </row>
    <row r="62" spans="1:4" x14ac:dyDescent="0.25">
      <c r="A62" s="281" t="s">
        <v>119</v>
      </c>
      <c r="B62" s="282"/>
      <c r="C62" s="282"/>
      <c r="D62" s="301">
        <f>-F27</f>
        <v>0</v>
      </c>
    </row>
    <row r="63" spans="1:4" x14ac:dyDescent="0.25">
      <c r="A63" s="284" t="s">
        <v>120</v>
      </c>
      <c r="B63" s="285"/>
      <c r="C63" s="286">
        <v>1.5</v>
      </c>
      <c r="D63" s="287" t="s">
        <v>121</v>
      </c>
    </row>
    <row r="64" spans="1:4" x14ac:dyDescent="0.25">
      <c r="A64" s="284" t="s">
        <v>122</v>
      </c>
      <c r="B64" s="288">
        <f>F6</f>
        <v>5000</v>
      </c>
      <c r="C64" s="289"/>
      <c r="D64" s="290">
        <f>C64*B64</f>
        <v>0</v>
      </c>
    </row>
    <row r="65" spans="1:4" x14ac:dyDescent="0.25">
      <c r="A65" s="284" t="s">
        <v>123</v>
      </c>
      <c r="B65" s="288">
        <f>B64</f>
        <v>5000</v>
      </c>
      <c r="C65" s="289"/>
      <c r="D65" s="290">
        <f>C65*B65</f>
        <v>0</v>
      </c>
    </row>
    <row r="66" spans="1:4" ht="15.75" thickBot="1" x14ac:dyDescent="0.3">
      <c r="A66" s="295" t="s">
        <v>124</v>
      </c>
      <c r="B66" s="291"/>
      <c r="C66" s="291"/>
      <c r="D66" s="293">
        <f>SUM(D62:D65)</f>
        <v>0</v>
      </c>
    </row>
  </sheetData>
  <mergeCells count="14">
    <mergeCell ref="A61:D61"/>
    <mergeCell ref="A40:B40"/>
    <mergeCell ref="B41:B47"/>
    <mergeCell ref="C41:C47"/>
    <mergeCell ref="D41:D47"/>
    <mergeCell ref="A53:D53"/>
    <mergeCell ref="F32:F33"/>
    <mergeCell ref="A37:A38"/>
    <mergeCell ref="B37:B38"/>
    <mergeCell ref="C37:C38"/>
    <mergeCell ref="F37:F38"/>
    <mergeCell ref="A32:A33"/>
    <mergeCell ref="B32:B33"/>
    <mergeCell ref="D32:D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zoomScale="75" zoomScaleNormal="75" workbookViewId="0">
      <selection activeCell="B18" sqref="B18"/>
    </sheetView>
  </sheetViews>
  <sheetFormatPr baseColWidth="10" defaultRowHeight="15" x14ac:dyDescent="0.25"/>
  <cols>
    <col min="1" max="1" width="35.140625" style="1" customWidth="1"/>
    <col min="2" max="2" width="49.42578125" style="1" bestFit="1" customWidth="1"/>
    <col min="3" max="16384" width="11.42578125" style="1"/>
  </cols>
  <sheetData>
    <row r="1" spans="1:7" ht="23.25" x14ac:dyDescent="0.25">
      <c r="A1" s="20" t="s">
        <v>17</v>
      </c>
    </row>
    <row r="3" spans="1:7" ht="24" customHeight="1" thickBot="1" x14ac:dyDescent="0.3">
      <c r="A3" s="21" t="s">
        <v>18</v>
      </c>
    </row>
    <row r="4" spans="1:7" ht="24" customHeight="1" x14ac:dyDescent="0.25">
      <c r="A4" s="13" t="s">
        <v>19</v>
      </c>
      <c r="B4" s="27" t="s">
        <v>78</v>
      </c>
      <c r="E4" s="2"/>
    </row>
    <row r="5" spans="1:7" ht="24" customHeight="1" x14ac:dyDescent="0.25">
      <c r="A5" s="14" t="s">
        <v>20</v>
      </c>
      <c r="B5" s="28" t="s">
        <v>21</v>
      </c>
      <c r="E5" s="3"/>
      <c r="F5" s="3"/>
      <c r="G5" s="3"/>
    </row>
    <row r="6" spans="1:7" ht="24" customHeight="1" x14ac:dyDescent="0.25">
      <c r="A6" s="322" t="s">
        <v>22</v>
      </c>
      <c r="B6" s="323"/>
      <c r="E6" s="3"/>
      <c r="F6" s="3"/>
      <c r="G6" s="3"/>
    </row>
    <row r="7" spans="1:7" ht="24" customHeight="1" x14ac:dyDescent="0.25">
      <c r="A7" s="14" t="s">
        <v>128</v>
      </c>
      <c r="B7" s="28" t="s">
        <v>23</v>
      </c>
      <c r="E7" s="3"/>
      <c r="F7" s="3"/>
      <c r="G7" s="3"/>
    </row>
    <row r="8" spans="1:7" ht="24" customHeight="1" x14ac:dyDescent="0.25">
      <c r="A8" s="14" t="s">
        <v>127</v>
      </c>
      <c r="B8" s="23">
        <v>0.05</v>
      </c>
      <c r="E8" s="3"/>
      <c r="F8" s="3"/>
      <c r="G8" s="3"/>
    </row>
    <row r="9" spans="1:7" ht="24" customHeight="1" thickBot="1" x14ac:dyDescent="0.3">
      <c r="A9" s="18" t="s">
        <v>24</v>
      </c>
      <c r="B9" s="24">
        <v>0.1</v>
      </c>
      <c r="E9" s="3"/>
      <c r="F9" s="3"/>
      <c r="G9" s="3"/>
    </row>
    <row r="10" spans="1:7" ht="24" customHeight="1" thickBot="1" x14ac:dyDescent="0.3">
      <c r="E10" s="3"/>
      <c r="F10" s="3"/>
      <c r="G10" s="3"/>
    </row>
    <row r="11" spans="1:7" ht="24" customHeight="1" thickBot="1" x14ac:dyDescent="0.3">
      <c r="A11" s="25" t="s">
        <v>30</v>
      </c>
      <c r="B11" s="26" t="s">
        <v>31</v>
      </c>
    </row>
    <row r="13" spans="1:7" ht="24" customHeight="1" thickBot="1" x14ac:dyDescent="0.3">
      <c r="A13" s="21" t="s">
        <v>65</v>
      </c>
    </row>
    <row r="14" spans="1:7" ht="21.75" customHeight="1" x14ac:dyDescent="0.25">
      <c r="A14" s="13" t="s">
        <v>62</v>
      </c>
      <c r="B14" s="107" t="s">
        <v>61</v>
      </c>
    </row>
    <row r="15" spans="1:7" ht="21.75" customHeight="1" x14ac:dyDescent="0.25">
      <c r="A15" s="14" t="s">
        <v>63</v>
      </c>
      <c r="B15" s="22" t="s">
        <v>71</v>
      </c>
    </row>
    <row r="16" spans="1:7" ht="21.75" customHeight="1" thickBot="1" x14ac:dyDescent="0.3">
      <c r="A16" s="18" t="s">
        <v>64</v>
      </c>
      <c r="B16" s="19" t="s">
        <v>72</v>
      </c>
    </row>
    <row r="17" spans="1:2" ht="15.75" thickBot="1" x14ac:dyDescent="0.3"/>
    <row r="18" spans="1:2" ht="19.5" thickBot="1" x14ac:dyDescent="0.3">
      <c r="A18" s="25" t="s">
        <v>74</v>
      </c>
      <c r="B18" s="36">
        <v>2.7E-2</v>
      </c>
    </row>
  </sheetData>
  <mergeCells count="1">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C6" sqref="C6"/>
    </sheetView>
  </sheetViews>
  <sheetFormatPr baseColWidth="10" defaultRowHeight="15" x14ac:dyDescent="0.25"/>
  <cols>
    <col min="1" max="1" width="39.140625" style="1" bestFit="1" customWidth="1"/>
    <col min="2" max="5" width="11.42578125" style="1"/>
    <col min="6" max="6" width="14.42578125" style="1" customWidth="1"/>
    <col min="7" max="16384" width="11.42578125" style="1"/>
  </cols>
  <sheetData>
    <row r="1" spans="1:6" ht="23.25" x14ac:dyDescent="0.25">
      <c r="A1" s="324" t="s">
        <v>27</v>
      </c>
      <c r="B1" s="324"/>
      <c r="C1" s="324"/>
      <c r="D1" s="324"/>
      <c r="E1" s="324"/>
      <c r="F1" s="324"/>
    </row>
    <row r="3" spans="1:6" ht="15.75" thickBot="1" x14ac:dyDescent="0.3"/>
    <row r="4" spans="1:6" ht="26.25" customHeight="1" x14ac:dyDescent="0.25">
      <c r="A4" s="13"/>
      <c r="B4" s="6" t="s">
        <v>0</v>
      </c>
      <c r="C4" s="6" t="s">
        <v>1</v>
      </c>
      <c r="D4" s="6" t="s">
        <v>2</v>
      </c>
      <c r="E4" s="6" t="s">
        <v>3</v>
      </c>
      <c r="F4" s="7" t="s">
        <v>4</v>
      </c>
    </row>
    <row r="5" spans="1:6" ht="24.75" customHeight="1" x14ac:dyDescent="0.25">
      <c r="A5" s="14" t="s">
        <v>14</v>
      </c>
      <c r="B5" s="15">
        <v>2000</v>
      </c>
      <c r="C5" s="15">
        <v>3500</v>
      </c>
      <c r="D5" s="15">
        <v>2500</v>
      </c>
      <c r="E5" s="15" t="s">
        <v>26</v>
      </c>
      <c r="F5" s="16">
        <v>5000</v>
      </c>
    </row>
    <row r="6" spans="1:6" ht="24.75" customHeight="1" x14ac:dyDescent="0.25">
      <c r="A6" s="14" t="s">
        <v>25</v>
      </c>
      <c r="B6" s="15">
        <v>1700</v>
      </c>
      <c r="C6" s="15">
        <v>3100</v>
      </c>
      <c r="D6" s="15">
        <v>2000</v>
      </c>
      <c r="E6" s="15" t="s">
        <v>26</v>
      </c>
      <c r="F6" s="17"/>
    </row>
    <row r="7" spans="1:6" ht="39" customHeight="1" x14ac:dyDescent="0.25">
      <c r="A7" s="33" t="s">
        <v>67</v>
      </c>
      <c r="B7" s="34">
        <v>1</v>
      </c>
      <c r="C7" s="34">
        <v>1</v>
      </c>
      <c r="D7" s="34" t="s">
        <v>68</v>
      </c>
      <c r="E7" s="34" t="s">
        <v>69</v>
      </c>
      <c r="F7" s="35" t="s">
        <v>70</v>
      </c>
    </row>
    <row r="8" spans="1:6" ht="24.75" customHeight="1" thickBot="1" x14ac:dyDescent="0.3">
      <c r="A8" s="18" t="s">
        <v>66</v>
      </c>
      <c r="B8" s="31">
        <v>4.4999999999999998E-2</v>
      </c>
      <c r="C8" s="32">
        <v>0.13</v>
      </c>
      <c r="D8" s="31">
        <v>3.5000000000000003E-2</v>
      </c>
      <c r="E8" s="31">
        <v>1.4999999999999999E-2</v>
      </c>
      <c r="F8" s="24">
        <v>0.18</v>
      </c>
    </row>
    <row r="9" spans="1:6" ht="21" customHeight="1" x14ac:dyDescent="0.25"/>
  </sheetData>
  <mergeCells count="1">
    <mergeCell ref="A1:F1"/>
  </mergeCells>
  <phoneticPr fontId="2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workbookViewId="0">
      <selection activeCell="A29" sqref="A29"/>
    </sheetView>
  </sheetViews>
  <sheetFormatPr baseColWidth="10" defaultRowHeight="15" x14ac:dyDescent="0.25"/>
  <cols>
    <col min="1" max="1" width="20.42578125" style="4" bestFit="1" customWidth="1"/>
    <col min="4" max="4" width="13" bestFit="1" customWidth="1"/>
  </cols>
  <sheetData>
    <row r="1" spans="1:8" ht="18.75" x14ac:dyDescent="0.3">
      <c r="A1" s="325" t="s">
        <v>102</v>
      </c>
      <c r="B1" s="325"/>
      <c r="C1" s="325"/>
      <c r="D1" s="325"/>
      <c r="E1" s="325"/>
      <c r="F1" s="325"/>
    </row>
    <row r="2" spans="1:8" ht="18.75" x14ac:dyDescent="0.3">
      <c r="A2" s="12"/>
      <c r="B2" s="12"/>
      <c r="C2" s="12"/>
      <c r="D2" s="12"/>
      <c r="E2" s="12"/>
      <c r="F2" s="12"/>
    </row>
    <row r="3" spans="1:8" ht="15.75" thickBot="1" x14ac:dyDescent="0.3"/>
    <row r="4" spans="1:8" x14ac:dyDescent="0.25">
      <c r="A4" s="5"/>
      <c r="B4" s="6" t="s">
        <v>0</v>
      </c>
      <c r="C4" s="6" t="s">
        <v>1</v>
      </c>
      <c r="D4" s="6" t="s">
        <v>2</v>
      </c>
      <c r="E4" s="6" t="s">
        <v>3</v>
      </c>
      <c r="F4" s="7" t="s">
        <v>4</v>
      </c>
    </row>
    <row r="5" spans="1:8" x14ac:dyDescent="0.25">
      <c r="A5" s="233">
        <v>43948</v>
      </c>
      <c r="B5" s="8">
        <v>7</v>
      </c>
      <c r="C5" s="8">
        <v>7</v>
      </c>
      <c r="D5" s="8">
        <v>7</v>
      </c>
      <c r="E5" s="8">
        <v>4.8</v>
      </c>
      <c r="F5" s="9">
        <v>9</v>
      </c>
    </row>
    <row r="6" spans="1:8" x14ac:dyDescent="0.25">
      <c r="A6" s="233">
        <v>43949</v>
      </c>
      <c r="B6" s="8">
        <v>7</v>
      </c>
      <c r="C6" s="8">
        <v>7</v>
      </c>
      <c r="D6" s="8">
        <v>7</v>
      </c>
      <c r="E6" s="8">
        <v>4.8</v>
      </c>
      <c r="F6" s="9">
        <v>9</v>
      </c>
    </row>
    <row r="7" spans="1:8" x14ac:dyDescent="0.25">
      <c r="A7" s="233">
        <v>43950</v>
      </c>
      <c r="B7" s="8">
        <v>7</v>
      </c>
      <c r="C7" s="8">
        <v>7</v>
      </c>
      <c r="D7" s="8">
        <v>7</v>
      </c>
      <c r="E7" s="8">
        <v>4.8</v>
      </c>
      <c r="F7" s="9">
        <v>9</v>
      </c>
    </row>
    <row r="8" spans="1:8" x14ac:dyDescent="0.25">
      <c r="A8" s="233">
        <v>43951</v>
      </c>
      <c r="B8" s="8">
        <v>7</v>
      </c>
      <c r="C8" s="8">
        <v>7</v>
      </c>
      <c r="D8" s="8">
        <v>7</v>
      </c>
      <c r="E8" s="8">
        <v>4.8</v>
      </c>
      <c r="F8" s="9">
        <v>9</v>
      </c>
      <c r="G8" s="232"/>
    </row>
    <row r="9" spans="1:8" x14ac:dyDescent="0.25">
      <c r="A9" s="233">
        <v>43952</v>
      </c>
      <c r="B9" s="326" t="s">
        <v>103</v>
      </c>
      <c r="C9" s="326"/>
      <c r="D9" s="326"/>
      <c r="E9" s="326"/>
      <c r="F9" s="327"/>
      <c r="G9" s="232"/>
    </row>
    <row r="10" spans="1:8" x14ac:dyDescent="0.25">
      <c r="A10" s="233">
        <v>43953</v>
      </c>
      <c r="B10" s="8"/>
      <c r="C10" s="8"/>
      <c r="D10" s="8"/>
      <c r="E10" s="8"/>
      <c r="F10" s="9"/>
      <c r="G10" s="232"/>
    </row>
    <row r="11" spans="1:8" x14ac:dyDescent="0.25">
      <c r="A11" s="233">
        <v>43954</v>
      </c>
      <c r="B11" s="8"/>
      <c r="C11" s="8"/>
      <c r="D11" s="8"/>
      <c r="E11" s="8"/>
      <c r="F11" s="9"/>
      <c r="G11" s="232"/>
    </row>
    <row r="12" spans="1:8" x14ac:dyDescent="0.25">
      <c r="A12" s="233">
        <v>43955</v>
      </c>
      <c r="B12" s="8">
        <v>7</v>
      </c>
      <c r="C12" s="8">
        <v>7</v>
      </c>
      <c r="D12" s="8">
        <v>7</v>
      </c>
      <c r="E12" s="8">
        <v>4.8</v>
      </c>
      <c r="F12" s="9">
        <v>9</v>
      </c>
      <c r="G12" s="232"/>
    </row>
    <row r="13" spans="1:8" x14ac:dyDescent="0.25">
      <c r="A13" s="233">
        <v>43956</v>
      </c>
      <c r="B13" s="8">
        <v>7</v>
      </c>
      <c r="C13" s="8">
        <v>7</v>
      </c>
      <c r="D13" s="8">
        <v>7</v>
      </c>
      <c r="E13" s="8">
        <v>4.8</v>
      </c>
      <c r="F13" s="9">
        <v>9</v>
      </c>
      <c r="G13" s="232"/>
    </row>
    <row r="14" spans="1:8" x14ac:dyDescent="0.25">
      <c r="A14" s="233">
        <v>43957</v>
      </c>
      <c r="B14" s="8">
        <v>7</v>
      </c>
      <c r="C14" s="8">
        <v>7</v>
      </c>
      <c r="D14" s="8">
        <v>7</v>
      </c>
      <c r="E14" s="8">
        <v>4.8</v>
      </c>
      <c r="F14" s="9">
        <v>9</v>
      </c>
      <c r="G14" s="232"/>
    </row>
    <row r="15" spans="1:8" x14ac:dyDescent="0.25">
      <c r="A15" s="233">
        <v>43958</v>
      </c>
      <c r="B15" s="8">
        <v>7</v>
      </c>
      <c r="C15" s="8">
        <v>7</v>
      </c>
      <c r="D15" s="8">
        <v>7</v>
      </c>
      <c r="E15" s="8">
        <v>4.8</v>
      </c>
      <c r="F15" s="9">
        <v>9</v>
      </c>
      <c r="G15" s="232"/>
      <c r="H15" s="234"/>
    </row>
    <row r="16" spans="1:8" x14ac:dyDescent="0.25">
      <c r="A16" s="233">
        <v>43959</v>
      </c>
      <c r="B16" s="326" t="s">
        <v>103</v>
      </c>
      <c r="C16" s="326"/>
      <c r="D16" s="326"/>
      <c r="E16" s="326"/>
      <c r="F16" s="327"/>
      <c r="G16" s="232"/>
    </row>
    <row r="17" spans="1:7" x14ac:dyDescent="0.25">
      <c r="A17" s="233">
        <v>43960</v>
      </c>
      <c r="B17" s="8"/>
      <c r="C17" s="8"/>
      <c r="D17" s="8"/>
      <c r="E17" s="8"/>
      <c r="F17" s="9"/>
      <c r="G17" s="232"/>
    </row>
    <row r="18" spans="1:7" x14ac:dyDescent="0.25">
      <c r="A18" s="233">
        <v>43961</v>
      </c>
      <c r="B18" s="8"/>
      <c r="C18" s="8"/>
      <c r="D18" s="8"/>
      <c r="E18" s="8"/>
      <c r="F18" s="9"/>
      <c r="G18" s="232"/>
    </row>
    <row r="19" spans="1:7" x14ac:dyDescent="0.25">
      <c r="A19" s="233">
        <v>43962</v>
      </c>
      <c r="B19" s="8">
        <v>7</v>
      </c>
      <c r="C19" s="8">
        <v>7</v>
      </c>
      <c r="D19" s="8">
        <v>7</v>
      </c>
      <c r="E19" s="8">
        <v>4.8</v>
      </c>
      <c r="F19" s="9">
        <v>10</v>
      </c>
      <c r="G19" s="232"/>
    </row>
    <row r="20" spans="1:7" x14ac:dyDescent="0.25">
      <c r="A20" s="233">
        <v>43963</v>
      </c>
      <c r="B20" s="8">
        <v>7</v>
      </c>
      <c r="C20" s="8">
        <v>7</v>
      </c>
      <c r="D20" s="8">
        <v>7</v>
      </c>
      <c r="E20" s="8">
        <v>4.8</v>
      </c>
      <c r="F20" s="9">
        <v>10</v>
      </c>
      <c r="G20" s="232"/>
    </row>
    <row r="21" spans="1:7" x14ac:dyDescent="0.25">
      <c r="A21" s="233">
        <v>43964</v>
      </c>
      <c r="B21" s="8">
        <v>7</v>
      </c>
      <c r="C21" s="8">
        <v>7</v>
      </c>
      <c r="D21" s="8">
        <v>7</v>
      </c>
      <c r="E21" s="8">
        <v>4.8</v>
      </c>
      <c r="F21" s="9">
        <v>10</v>
      </c>
      <c r="G21" s="232"/>
    </row>
    <row r="22" spans="1:7" x14ac:dyDescent="0.25">
      <c r="A22" s="233">
        <v>43965</v>
      </c>
      <c r="B22" s="8">
        <v>7</v>
      </c>
      <c r="C22" s="8">
        <v>7</v>
      </c>
      <c r="D22" s="8">
        <v>7</v>
      </c>
      <c r="E22" s="8">
        <v>4.8</v>
      </c>
      <c r="F22" s="9">
        <v>10</v>
      </c>
      <c r="G22" s="232"/>
    </row>
    <row r="23" spans="1:7" x14ac:dyDescent="0.25">
      <c r="A23" s="233">
        <v>43966</v>
      </c>
      <c r="B23" s="8">
        <v>7</v>
      </c>
      <c r="C23" s="8">
        <v>7</v>
      </c>
      <c r="D23" s="8">
        <v>7</v>
      </c>
      <c r="E23" s="8">
        <v>4.8</v>
      </c>
      <c r="F23" s="9">
        <v>10</v>
      </c>
      <c r="G23" s="234"/>
    </row>
    <row r="24" spans="1:7" x14ac:dyDescent="0.25">
      <c r="A24" s="233">
        <v>43967</v>
      </c>
      <c r="B24" s="10"/>
      <c r="C24" s="10"/>
      <c r="D24" s="184"/>
      <c r="E24" s="10"/>
      <c r="F24" s="11"/>
      <c r="G24" s="232"/>
    </row>
    <row r="25" spans="1:7" x14ac:dyDescent="0.25">
      <c r="A25" s="233">
        <v>43968</v>
      </c>
      <c r="B25" s="10"/>
      <c r="C25" s="10"/>
      <c r="D25" s="184"/>
      <c r="E25" s="10"/>
      <c r="F25" s="11"/>
      <c r="G25" s="232"/>
    </row>
    <row r="26" spans="1:7" x14ac:dyDescent="0.25">
      <c r="A26" s="233">
        <v>43969</v>
      </c>
      <c r="B26" s="8">
        <v>7</v>
      </c>
      <c r="C26" s="8">
        <v>7</v>
      </c>
      <c r="D26" s="8">
        <v>7</v>
      </c>
      <c r="E26" s="8">
        <v>4.8</v>
      </c>
      <c r="F26" s="9">
        <v>12</v>
      </c>
      <c r="G26" s="232"/>
    </row>
    <row r="27" spans="1:7" x14ac:dyDescent="0.25">
      <c r="A27" s="233">
        <v>43970</v>
      </c>
      <c r="B27" s="8">
        <v>7</v>
      </c>
      <c r="C27" s="8">
        <v>7</v>
      </c>
      <c r="D27" s="8">
        <v>7</v>
      </c>
      <c r="E27" s="8">
        <v>4.8</v>
      </c>
      <c r="F27" s="9">
        <v>12</v>
      </c>
      <c r="G27" s="232"/>
    </row>
    <row r="28" spans="1:7" x14ac:dyDescent="0.25">
      <c r="A28" s="233">
        <v>43971</v>
      </c>
      <c r="B28" s="8">
        <v>7</v>
      </c>
      <c r="C28" s="8">
        <v>7</v>
      </c>
      <c r="D28" s="8">
        <v>7</v>
      </c>
      <c r="E28" s="8">
        <v>4.8</v>
      </c>
      <c r="F28" s="9">
        <v>12</v>
      </c>
      <c r="G28" s="232"/>
    </row>
    <row r="29" spans="1:7" x14ac:dyDescent="0.25">
      <c r="A29" s="233">
        <v>43972</v>
      </c>
      <c r="B29" s="326" t="s">
        <v>103</v>
      </c>
      <c r="C29" s="326"/>
      <c r="D29" s="326"/>
      <c r="E29" s="326"/>
      <c r="F29" s="327"/>
      <c r="G29" s="232"/>
    </row>
    <row r="30" spans="1:7" x14ac:dyDescent="0.25">
      <c r="A30" s="233">
        <v>43973</v>
      </c>
      <c r="B30" s="8">
        <v>7</v>
      </c>
      <c r="C30" s="8">
        <v>7</v>
      </c>
      <c r="D30" s="8">
        <v>7</v>
      </c>
      <c r="E30" s="8">
        <v>4.8</v>
      </c>
      <c r="F30" s="9">
        <v>12</v>
      </c>
      <c r="G30" s="234"/>
    </row>
    <row r="31" spans="1:7" x14ac:dyDescent="0.25">
      <c r="A31" s="233">
        <v>43974</v>
      </c>
      <c r="B31" s="8"/>
      <c r="C31" s="8"/>
      <c r="D31" s="8"/>
      <c r="E31" s="8"/>
      <c r="F31" s="9"/>
      <c r="G31" s="232"/>
    </row>
    <row r="32" spans="1:7" x14ac:dyDescent="0.25">
      <c r="A32" s="233">
        <v>43975</v>
      </c>
      <c r="B32" s="8"/>
      <c r="C32" s="8"/>
      <c r="D32" s="8"/>
      <c r="E32" s="8"/>
      <c r="F32" s="9"/>
      <c r="G32" s="232"/>
    </row>
    <row r="33" spans="1:7" x14ac:dyDescent="0.25">
      <c r="A33" s="233">
        <v>43976</v>
      </c>
      <c r="B33" s="8">
        <v>7</v>
      </c>
      <c r="C33" s="8">
        <v>7</v>
      </c>
      <c r="D33" s="8">
        <v>7</v>
      </c>
      <c r="E33" s="8">
        <v>4.8</v>
      </c>
      <c r="F33" s="9">
        <v>15</v>
      </c>
      <c r="G33" s="232"/>
    </row>
    <row r="34" spans="1:7" x14ac:dyDescent="0.25">
      <c r="A34" s="233">
        <v>43977</v>
      </c>
      <c r="B34" s="8">
        <v>7</v>
      </c>
      <c r="C34" s="8">
        <v>7</v>
      </c>
      <c r="D34" s="8">
        <v>7</v>
      </c>
      <c r="E34" s="8">
        <v>4.8</v>
      </c>
      <c r="F34" s="9">
        <v>5</v>
      </c>
      <c r="G34" s="232"/>
    </row>
    <row r="35" spans="1:7" x14ac:dyDescent="0.25">
      <c r="A35" s="233">
        <v>43978</v>
      </c>
      <c r="B35" s="8">
        <v>7</v>
      </c>
      <c r="C35" s="8">
        <v>7</v>
      </c>
      <c r="D35" s="8">
        <v>7</v>
      </c>
      <c r="E35" s="8">
        <v>4.8</v>
      </c>
      <c r="F35" s="185">
        <v>2</v>
      </c>
      <c r="G35" s="232"/>
    </row>
    <row r="36" spans="1:7" x14ac:dyDescent="0.25">
      <c r="A36" s="233">
        <v>43979</v>
      </c>
      <c r="B36" s="8">
        <v>7</v>
      </c>
      <c r="C36" s="8">
        <v>7</v>
      </c>
      <c r="D36" s="8">
        <v>7</v>
      </c>
      <c r="E36" s="8">
        <v>4.8</v>
      </c>
      <c r="F36" s="185">
        <v>9</v>
      </c>
      <c r="G36" s="232"/>
    </row>
    <row r="37" spans="1:7" x14ac:dyDescent="0.25">
      <c r="A37" s="233">
        <v>43980</v>
      </c>
      <c r="B37" s="8">
        <v>7</v>
      </c>
      <c r="C37" s="8">
        <v>7</v>
      </c>
      <c r="D37" s="8">
        <v>7</v>
      </c>
      <c r="E37" s="8">
        <v>4.8</v>
      </c>
      <c r="F37" s="185">
        <v>10</v>
      </c>
      <c r="G37" s="232"/>
    </row>
    <row r="38" spans="1:7" x14ac:dyDescent="0.25">
      <c r="A38" s="233">
        <v>43981</v>
      </c>
      <c r="B38" s="8"/>
      <c r="C38" s="8"/>
      <c r="D38" s="8"/>
      <c r="E38" s="8"/>
      <c r="F38" s="185">
        <v>12</v>
      </c>
      <c r="G38" s="232"/>
    </row>
    <row r="39" spans="1:7" ht="15.75" thickBot="1" x14ac:dyDescent="0.3">
      <c r="A39" s="235">
        <v>43982</v>
      </c>
      <c r="B39" s="236"/>
      <c r="C39" s="236"/>
      <c r="D39" s="236"/>
      <c r="E39" s="236"/>
      <c r="F39" s="237">
        <v>4</v>
      </c>
      <c r="G39" s="232"/>
    </row>
  </sheetData>
  <mergeCells count="4">
    <mergeCell ref="A1:F1"/>
    <mergeCell ref="B9:F9"/>
    <mergeCell ref="B16:F16"/>
    <mergeCell ref="B29:F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6"/>
  <sheetViews>
    <sheetView zoomScaleNormal="100" workbookViewId="0">
      <selection activeCell="I20" sqref="I20"/>
    </sheetView>
  </sheetViews>
  <sheetFormatPr baseColWidth="10" defaultRowHeight="12.75" x14ac:dyDescent="0.25"/>
  <cols>
    <col min="1" max="1" width="55.28515625" style="146" bestFit="1" customWidth="1"/>
    <col min="2" max="2" width="13.7109375" style="146" customWidth="1"/>
    <col min="3" max="3" width="11.42578125" style="146"/>
    <col min="4" max="4" width="21.28515625" style="146" bestFit="1" customWidth="1"/>
    <col min="5" max="5" width="13.7109375" style="146" bestFit="1" customWidth="1"/>
    <col min="6" max="7" width="14.42578125" style="146" customWidth="1"/>
    <col min="8" max="8" width="19.42578125" style="146" bestFit="1" customWidth="1"/>
    <col min="9" max="16384" width="11.42578125" style="146"/>
  </cols>
  <sheetData>
    <row r="1" spans="1:7" ht="15" customHeight="1" x14ac:dyDescent="0.25">
      <c r="A1" s="142" t="s">
        <v>14</v>
      </c>
      <c r="B1" s="143"/>
      <c r="C1" s="143"/>
      <c r="D1" s="143"/>
      <c r="E1" s="144"/>
      <c r="F1" s="145">
        <v>2000</v>
      </c>
      <c r="G1" s="240"/>
    </row>
    <row r="2" spans="1:7" ht="15" customHeight="1" x14ac:dyDescent="0.25">
      <c r="A2" s="147"/>
      <c r="B2" s="137"/>
      <c r="C2" s="138"/>
      <c r="D2" s="139"/>
      <c r="E2" s="140"/>
      <c r="F2" s="141"/>
      <c r="G2" s="241"/>
    </row>
    <row r="3" spans="1:7" ht="15" customHeight="1" x14ac:dyDescent="0.25">
      <c r="A3" s="147"/>
      <c r="B3" s="148"/>
      <c r="C3" s="148"/>
      <c r="D3" s="148"/>
      <c r="E3" s="149"/>
      <c r="F3" s="150"/>
      <c r="G3" s="240"/>
    </row>
    <row r="4" spans="1:7" ht="15" customHeight="1" x14ac:dyDescent="0.25">
      <c r="A4" s="147"/>
      <c r="B4" s="148"/>
      <c r="C4" s="148"/>
      <c r="D4" s="148"/>
      <c r="E4" s="149"/>
      <c r="F4" s="151"/>
      <c r="G4" s="242"/>
    </row>
    <row r="5" spans="1:7" ht="15" customHeight="1" thickBot="1" x14ac:dyDescent="0.3">
      <c r="A5" s="152" t="s">
        <v>93</v>
      </c>
      <c r="B5" s="153"/>
      <c r="C5" s="154"/>
      <c r="D5" s="155"/>
      <c r="E5" s="156"/>
      <c r="F5" s="157">
        <f>B5*C5</f>
        <v>0</v>
      </c>
      <c r="G5" s="243"/>
    </row>
    <row r="6" spans="1:7" ht="15" customHeight="1" thickBot="1" x14ac:dyDescent="0.3">
      <c r="F6" s="215">
        <f>F1+F2+F3+F4+F5</f>
        <v>2000</v>
      </c>
      <c r="G6" s="243"/>
    </row>
    <row r="7" spans="1:7" ht="15" customHeight="1" thickBot="1" x14ac:dyDescent="0.3"/>
    <row r="8" spans="1:7" ht="24" customHeight="1" x14ac:dyDescent="0.25">
      <c r="A8" s="158" t="s">
        <v>35</v>
      </c>
      <c r="B8" s="159"/>
      <c r="C8" s="160"/>
      <c r="D8" s="160"/>
      <c r="E8" s="161"/>
      <c r="F8" s="162"/>
      <c r="G8" s="244"/>
    </row>
    <row r="9" spans="1:7" ht="25.5" x14ac:dyDescent="0.25">
      <c r="A9" s="163"/>
      <c r="B9" s="164" t="s">
        <v>57</v>
      </c>
      <c r="C9" s="164" t="s">
        <v>22</v>
      </c>
      <c r="D9" s="164" t="s">
        <v>58</v>
      </c>
      <c r="E9" s="165" t="s">
        <v>22</v>
      </c>
      <c r="F9" s="166" t="s">
        <v>59</v>
      </c>
      <c r="G9" s="245"/>
    </row>
    <row r="10" spans="1:7" ht="15" customHeight="1" x14ac:dyDescent="0.25">
      <c r="A10" s="117" t="s">
        <v>36</v>
      </c>
      <c r="B10" s="167"/>
      <c r="C10" s="130"/>
      <c r="D10" s="130"/>
      <c r="E10" s="168"/>
      <c r="F10" s="188"/>
      <c r="G10" s="246"/>
    </row>
    <row r="11" spans="1:7" ht="15" customHeight="1" x14ac:dyDescent="0.25">
      <c r="A11" s="169" t="s">
        <v>96</v>
      </c>
      <c r="B11" s="113">
        <f>$F$6</f>
        <v>2000</v>
      </c>
      <c r="C11" s="170"/>
      <c r="D11" s="170"/>
      <c r="E11" s="136">
        <v>7.0000000000000007E-2</v>
      </c>
      <c r="F11" s="116">
        <f>E11*B11</f>
        <v>140</v>
      </c>
      <c r="G11" s="247"/>
    </row>
    <row r="12" spans="1:7" ht="15" customHeight="1" x14ac:dyDescent="0.25">
      <c r="A12" s="169" t="s">
        <v>60</v>
      </c>
      <c r="B12" s="113">
        <f t="shared" ref="B12:B22" si="0">$F$6</f>
        <v>2000</v>
      </c>
      <c r="C12" s="118"/>
      <c r="D12" s="171"/>
      <c r="E12" s="238"/>
      <c r="F12" s="116"/>
      <c r="G12" s="247"/>
    </row>
    <row r="13" spans="1:7" ht="15" customHeight="1" x14ac:dyDescent="0.25">
      <c r="A13" s="169" t="s">
        <v>37</v>
      </c>
      <c r="B13" s="113"/>
      <c r="C13" s="118"/>
      <c r="D13" s="119">
        <v>20</v>
      </c>
      <c r="E13" s="238"/>
      <c r="F13" s="189">
        <v>24</v>
      </c>
      <c r="G13" s="248"/>
    </row>
    <row r="14" spans="1:7" ht="15" customHeight="1" x14ac:dyDescent="0.25">
      <c r="A14" s="117" t="s">
        <v>81</v>
      </c>
      <c r="B14" s="113">
        <f t="shared" si="0"/>
        <v>2000</v>
      </c>
      <c r="C14" s="118"/>
      <c r="D14" s="115"/>
      <c r="E14" s="136">
        <v>2.7E-2</v>
      </c>
      <c r="F14" s="116">
        <f>E14*B14</f>
        <v>54</v>
      </c>
      <c r="G14" s="247"/>
    </row>
    <row r="15" spans="1:7" ht="15" customHeight="1" x14ac:dyDescent="0.25">
      <c r="A15" s="117" t="s">
        <v>39</v>
      </c>
      <c r="B15" s="113"/>
      <c r="C15" s="114"/>
      <c r="D15" s="115"/>
      <c r="E15" s="136"/>
      <c r="F15" s="116"/>
      <c r="G15" s="247"/>
    </row>
    <row r="16" spans="1:7" ht="15" customHeight="1" x14ac:dyDescent="0.25">
      <c r="A16" s="169" t="s">
        <v>82</v>
      </c>
      <c r="B16" s="113">
        <f t="shared" si="0"/>
        <v>2000</v>
      </c>
      <c r="C16" s="118">
        <v>6.9000000000000006E-2</v>
      </c>
      <c r="D16" s="119">
        <f>B16*C16</f>
        <v>138</v>
      </c>
      <c r="E16" s="238">
        <v>8.5500000000000007E-2</v>
      </c>
      <c r="F16" s="116">
        <f t="shared" ref="F16:F21" si="1">E16*B16</f>
        <v>171</v>
      </c>
      <c r="G16" s="247"/>
    </row>
    <row r="17" spans="1:9" ht="15" customHeight="1" x14ac:dyDescent="0.25">
      <c r="A17" s="169" t="s">
        <v>83</v>
      </c>
      <c r="B17" s="113">
        <f t="shared" si="0"/>
        <v>2000</v>
      </c>
      <c r="C17" s="118">
        <v>4.0000000000000001E-3</v>
      </c>
      <c r="D17" s="119">
        <f>B17*C17</f>
        <v>8</v>
      </c>
      <c r="E17" s="238">
        <v>1.9E-2</v>
      </c>
      <c r="F17" s="116">
        <f t="shared" si="1"/>
        <v>38</v>
      </c>
      <c r="G17" s="247"/>
    </row>
    <row r="18" spans="1:9" ht="15" customHeight="1" x14ac:dyDescent="0.25">
      <c r="A18" s="169" t="s">
        <v>98</v>
      </c>
      <c r="B18" s="113">
        <f t="shared" si="0"/>
        <v>2000</v>
      </c>
      <c r="C18" s="118">
        <v>4.0099999999999997E-2</v>
      </c>
      <c r="D18" s="119">
        <f>B18*C18</f>
        <v>80.199999999999989</v>
      </c>
      <c r="E18" s="238">
        <v>6.0100000000000001E-2</v>
      </c>
      <c r="F18" s="116">
        <f t="shared" si="1"/>
        <v>120.2</v>
      </c>
      <c r="G18" s="247"/>
    </row>
    <row r="19" spans="1:9" ht="15" customHeight="1" x14ac:dyDescent="0.25">
      <c r="A19" s="108" t="s">
        <v>40</v>
      </c>
      <c r="B19" s="113"/>
      <c r="C19" s="109">
        <v>0.11310000000000001</v>
      </c>
      <c r="D19" s="110">
        <f>B19*C19</f>
        <v>0</v>
      </c>
      <c r="E19" s="239"/>
      <c r="F19" s="187"/>
      <c r="G19" s="249"/>
    </row>
    <row r="20" spans="1:9" ht="15" customHeight="1" x14ac:dyDescent="0.25">
      <c r="A20" s="112" t="s">
        <v>99</v>
      </c>
      <c r="B20" s="113">
        <f t="shared" si="0"/>
        <v>2000</v>
      </c>
      <c r="C20" s="114"/>
      <c r="D20" s="115"/>
      <c r="E20" s="136">
        <v>3.4500000000000003E-2</v>
      </c>
      <c r="F20" s="116">
        <f t="shared" si="1"/>
        <v>69</v>
      </c>
      <c r="G20" s="247"/>
    </row>
    <row r="21" spans="1:9" ht="15" customHeight="1" x14ac:dyDescent="0.25">
      <c r="A21" s="117" t="s">
        <v>85</v>
      </c>
      <c r="B21" s="113">
        <f t="shared" si="0"/>
        <v>2000</v>
      </c>
      <c r="C21" s="114"/>
      <c r="D21" s="115"/>
      <c r="E21" s="136">
        <v>4.2000000000000003E-2</v>
      </c>
      <c r="F21" s="116">
        <f t="shared" si="1"/>
        <v>84</v>
      </c>
      <c r="G21" s="247"/>
    </row>
    <row r="22" spans="1:9" ht="15" customHeight="1" x14ac:dyDescent="0.25">
      <c r="A22" s="117" t="s">
        <v>80</v>
      </c>
      <c r="B22" s="113">
        <f t="shared" si="0"/>
        <v>2000</v>
      </c>
      <c r="C22" s="114"/>
      <c r="D22" s="115"/>
      <c r="E22" s="136"/>
      <c r="F22" s="280">
        <f>D51</f>
        <v>32.92</v>
      </c>
      <c r="G22" s="247"/>
    </row>
    <row r="23" spans="1:9" ht="15" customHeight="1" x14ac:dyDescent="0.25">
      <c r="A23" s="117" t="s">
        <v>41</v>
      </c>
      <c r="B23" s="113">
        <f>$F$6*98.25%+F12+F13</f>
        <v>1989</v>
      </c>
      <c r="C23" s="118">
        <v>2.9000000000000001E-2</v>
      </c>
      <c r="D23" s="119">
        <f>B23*C23</f>
        <v>57.681000000000004</v>
      </c>
      <c r="E23" s="238"/>
      <c r="F23" s="116"/>
      <c r="G23" s="247"/>
    </row>
    <row r="24" spans="1:9" ht="15" customHeight="1" x14ac:dyDescent="0.25">
      <c r="A24" s="117" t="s">
        <v>42</v>
      </c>
      <c r="B24" s="113">
        <f>$F$6*98.25%+F12+F13</f>
        <v>1989</v>
      </c>
      <c r="C24" s="118">
        <v>6.8000000000000005E-2</v>
      </c>
      <c r="D24" s="119">
        <f>B24*C24</f>
        <v>135.25200000000001</v>
      </c>
      <c r="E24" s="120"/>
      <c r="F24" s="116"/>
      <c r="G24" s="247"/>
    </row>
    <row r="25" spans="1:9" ht="15" customHeight="1" thickBot="1" x14ac:dyDescent="0.3">
      <c r="A25" s="117" t="s">
        <v>73</v>
      </c>
      <c r="B25" s="113"/>
      <c r="C25" s="109">
        <v>9.7000000000000003E-2</v>
      </c>
      <c r="D25" s="110"/>
      <c r="E25" s="111"/>
      <c r="F25" s="116"/>
      <c r="G25" s="247"/>
    </row>
    <row r="26" spans="1:9" ht="15" customHeight="1" thickBot="1" x14ac:dyDescent="0.3">
      <c r="A26" s="108" t="s">
        <v>77</v>
      </c>
      <c r="B26" s="121"/>
      <c r="C26" s="122"/>
      <c r="D26" s="123"/>
      <c r="E26" s="124"/>
      <c r="F26" s="187">
        <f>F6*-I26</f>
        <v>-247.4</v>
      </c>
      <c r="G26" s="249"/>
      <c r="H26" s="255" t="s">
        <v>104</v>
      </c>
      <c r="I26" s="256">
        <f>ROUND(0.3205/0.6*((1.6*1539.42/F6)-1),4)</f>
        <v>0.1237</v>
      </c>
    </row>
    <row r="27" spans="1:9" ht="15" customHeight="1" x14ac:dyDescent="0.25">
      <c r="A27" s="108" t="s">
        <v>75</v>
      </c>
      <c r="B27" s="125"/>
      <c r="C27" s="126"/>
      <c r="D27" s="127"/>
      <c r="E27" s="128"/>
      <c r="F27" s="190"/>
      <c r="G27" s="250"/>
    </row>
    <row r="28" spans="1:9" ht="15" customHeight="1" x14ac:dyDescent="0.25">
      <c r="A28" s="117" t="s">
        <v>44</v>
      </c>
      <c r="B28" s="129"/>
      <c r="C28" s="130"/>
      <c r="D28" s="131">
        <f>SUM(D10:D27)</f>
        <v>439.13299999999998</v>
      </c>
      <c r="E28" s="132"/>
      <c r="F28" s="133">
        <f>SUM(F11:F27)</f>
        <v>485.72</v>
      </c>
      <c r="G28" s="251"/>
    </row>
    <row r="29" spans="1:9" ht="15" customHeight="1" thickBot="1" x14ac:dyDescent="0.3">
      <c r="A29" s="117"/>
      <c r="B29" s="129"/>
      <c r="C29" s="130"/>
      <c r="D29" s="129"/>
      <c r="E29" s="134"/>
      <c r="F29" s="216"/>
      <c r="G29" s="252"/>
    </row>
    <row r="30" spans="1:9" ht="15" customHeight="1" thickBot="1" x14ac:dyDescent="0.3">
      <c r="A30" s="135" t="s">
        <v>45</v>
      </c>
      <c r="B30" s="129"/>
      <c r="C30" s="130"/>
      <c r="D30" s="191"/>
      <c r="E30" s="134"/>
      <c r="F30" s="217">
        <f>F6-D28</f>
        <v>1560.867</v>
      </c>
      <c r="G30" s="253"/>
    </row>
    <row r="31" spans="1:9" ht="26.25" customHeight="1" x14ac:dyDescent="0.25">
      <c r="A31" s="117" t="s">
        <v>46</v>
      </c>
      <c r="B31" s="129"/>
      <c r="C31" s="130"/>
      <c r="D31" s="129"/>
      <c r="E31" s="134"/>
      <c r="F31" s="219">
        <f>D58</f>
        <v>29.186999999999998</v>
      </c>
      <c r="G31" s="253"/>
    </row>
    <row r="32" spans="1:9" ht="16.5" customHeight="1" x14ac:dyDescent="0.25">
      <c r="A32" s="336" t="s">
        <v>47</v>
      </c>
      <c r="B32" s="338" t="s">
        <v>48</v>
      </c>
      <c r="C32" s="172" t="s">
        <v>22</v>
      </c>
      <c r="D32" s="340"/>
      <c r="E32" s="173"/>
      <c r="F32" s="342" t="s">
        <v>49</v>
      </c>
      <c r="G32" s="245"/>
    </row>
    <row r="33" spans="1:7" x14ac:dyDescent="0.25">
      <c r="A33" s="337"/>
      <c r="B33" s="339"/>
      <c r="C33" s="164" t="s">
        <v>50</v>
      </c>
      <c r="D33" s="341"/>
      <c r="E33" s="174"/>
      <c r="F33" s="343"/>
      <c r="G33" s="245"/>
    </row>
    <row r="34" spans="1:7" ht="21" customHeight="1" thickBot="1" x14ac:dyDescent="0.3">
      <c r="A34" s="135" t="s">
        <v>51</v>
      </c>
      <c r="B34" s="104">
        <f>B36</f>
        <v>1642.548</v>
      </c>
      <c r="C34" s="105">
        <v>4.4999999999999998E-2</v>
      </c>
      <c r="D34" s="104"/>
      <c r="E34" s="104"/>
      <c r="F34" s="218">
        <f>B34*C34</f>
        <v>73.914659999999998</v>
      </c>
      <c r="G34" s="254"/>
    </row>
    <row r="35" spans="1:7" ht="19.5" customHeight="1" thickBot="1" x14ac:dyDescent="0.3">
      <c r="A35" s="169"/>
      <c r="B35" s="170"/>
      <c r="C35" s="175"/>
      <c r="D35" s="176" t="s">
        <v>52</v>
      </c>
      <c r="E35" s="177"/>
      <c r="F35" s="220">
        <f>F30-F34</f>
        <v>1486.95234</v>
      </c>
      <c r="G35" s="254"/>
    </row>
    <row r="36" spans="1:7" ht="38.25" x14ac:dyDescent="0.25">
      <c r="A36" s="108" t="s">
        <v>86</v>
      </c>
      <c r="B36" s="178">
        <f>F6-D28+D23+F13</f>
        <v>1642.548</v>
      </c>
      <c r="C36" s="179"/>
      <c r="D36" s="176" t="s">
        <v>54</v>
      </c>
      <c r="E36" s="177"/>
      <c r="F36" s="292">
        <f>D66</f>
        <v>403.4</v>
      </c>
      <c r="G36" s="254"/>
    </row>
    <row r="37" spans="1:7" x14ac:dyDescent="0.25">
      <c r="A37" s="328"/>
      <c r="B37" s="330"/>
      <c r="C37" s="332"/>
      <c r="D37" s="180" t="s">
        <v>55</v>
      </c>
      <c r="E37" s="181"/>
      <c r="F37" s="334">
        <f>F6+F28</f>
        <v>2485.7200000000003</v>
      </c>
      <c r="G37" s="247"/>
    </row>
    <row r="38" spans="1:7" ht="13.5" thickBot="1" x14ac:dyDescent="0.3">
      <c r="A38" s="329"/>
      <c r="B38" s="331"/>
      <c r="C38" s="333"/>
      <c r="D38" s="182" t="s">
        <v>56</v>
      </c>
      <c r="E38" s="183"/>
      <c r="F38" s="335"/>
      <c r="G38" s="252"/>
    </row>
    <row r="39" spans="1:7" ht="15.75" customHeight="1" x14ac:dyDescent="0.25"/>
    <row r="40" spans="1:7" ht="15.75" customHeight="1" thickBot="1" x14ac:dyDescent="0.3">
      <c r="A40" s="347" t="s">
        <v>80</v>
      </c>
      <c r="B40" s="348"/>
      <c r="C40" s="257"/>
      <c r="D40" s="257"/>
    </row>
    <row r="41" spans="1:7" ht="15.75" customHeight="1" x14ac:dyDescent="0.25">
      <c r="A41" s="258"/>
      <c r="B41" s="349">
        <f>+F6</f>
        <v>2000</v>
      </c>
      <c r="C41" s="352">
        <f>0.3%+0.68%+0.55%+0.016%</f>
        <v>1.5460000000000002E-2</v>
      </c>
      <c r="D41" s="355">
        <f>B41*C41</f>
        <v>30.92</v>
      </c>
    </row>
    <row r="42" spans="1:7" ht="15.75" customHeight="1" x14ac:dyDescent="0.25">
      <c r="A42" s="259" t="s">
        <v>105</v>
      </c>
      <c r="B42" s="350"/>
      <c r="C42" s="353"/>
      <c r="D42" s="356"/>
    </row>
    <row r="43" spans="1:7" ht="15.75" customHeight="1" x14ac:dyDescent="0.25">
      <c r="A43" s="259" t="s">
        <v>106</v>
      </c>
      <c r="B43" s="350"/>
      <c r="C43" s="353"/>
      <c r="D43" s="356"/>
    </row>
    <row r="44" spans="1:7" ht="15.75" customHeight="1" x14ac:dyDescent="0.25">
      <c r="A44" s="259" t="s">
        <v>107</v>
      </c>
      <c r="B44" s="350"/>
      <c r="C44" s="353"/>
      <c r="D44" s="356"/>
    </row>
    <row r="45" spans="1:7" ht="15" x14ac:dyDescent="0.25">
      <c r="A45" s="259" t="s">
        <v>108</v>
      </c>
      <c r="B45" s="350"/>
      <c r="C45" s="353"/>
      <c r="D45" s="356"/>
    </row>
    <row r="46" spans="1:7" ht="15" x14ac:dyDescent="0.25">
      <c r="A46" s="259" t="s">
        <v>109</v>
      </c>
      <c r="B46" s="350"/>
      <c r="C46" s="353"/>
      <c r="D46" s="356"/>
    </row>
    <row r="47" spans="1:7" ht="15.75" thickBot="1" x14ac:dyDescent="0.3">
      <c r="A47" s="260" t="s">
        <v>110</v>
      </c>
      <c r="B47" s="351"/>
      <c r="C47" s="354"/>
      <c r="D47" s="357"/>
    </row>
    <row r="48" spans="1:7" ht="15.75" thickBot="1" x14ac:dyDescent="0.3">
      <c r="A48" s="257"/>
      <c r="B48" s="261"/>
      <c r="C48" s="261"/>
      <c r="D48" s="261"/>
    </row>
    <row r="49" spans="1:4" ht="15.75" thickBot="1" x14ac:dyDescent="0.3">
      <c r="A49" s="262" t="s">
        <v>111</v>
      </c>
      <c r="B49" s="263">
        <f>B41</f>
        <v>2000</v>
      </c>
      <c r="C49" s="264">
        <v>1E-3</v>
      </c>
      <c r="D49" s="265">
        <f>C49*B49</f>
        <v>2</v>
      </c>
    </row>
    <row r="50" spans="1:4" ht="15.75" thickBot="1" x14ac:dyDescent="0.3">
      <c r="A50" s="257"/>
      <c r="B50" s="257"/>
      <c r="C50" s="257"/>
      <c r="D50" s="257"/>
    </row>
    <row r="51" spans="1:4" ht="15.75" thickBot="1" x14ac:dyDescent="0.3">
      <c r="A51" s="262" t="s">
        <v>112</v>
      </c>
      <c r="B51" s="266"/>
      <c r="C51" s="266"/>
      <c r="D51" s="267">
        <f>D41+D49</f>
        <v>32.92</v>
      </c>
    </row>
    <row r="52" spans="1:4" ht="15.75" thickBot="1" x14ac:dyDescent="0.3">
      <c r="A52" s="257"/>
      <c r="B52" s="257"/>
      <c r="C52" s="257"/>
      <c r="D52" s="257"/>
    </row>
    <row r="53" spans="1:4" ht="15" thickBot="1" x14ac:dyDescent="0.3">
      <c r="A53" s="344" t="s">
        <v>113</v>
      </c>
      <c r="B53" s="345"/>
      <c r="C53" s="345"/>
      <c r="D53" s="346"/>
    </row>
    <row r="54" spans="1:4" ht="15" x14ac:dyDescent="0.25">
      <c r="A54" s="268" t="s">
        <v>114</v>
      </c>
      <c r="B54" s="272">
        <f>F6</f>
        <v>2000</v>
      </c>
      <c r="C54" s="269">
        <v>2.4E-2</v>
      </c>
      <c r="D54" s="270">
        <f>C54*B54</f>
        <v>48</v>
      </c>
    </row>
    <row r="55" spans="1:4" ht="15" x14ac:dyDescent="0.25">
      <c r="A55" s="271" t="s">
        <v>115</v>
      </c>
      <c r="B55" s="272">
        <f>B54</f>
        <v>2000</v>
      </c>
      <c r="C55" s="273">
        <v>7.4999999999999997E-3</v>
      </c>
      <c r="D55" s="274">
        <f t="shared" ref="D55:D56" si="2">C55*B55</f>
        <v>15</v>
      </c>
    </row>
    <row r="56" spans="1:4" ht="15" x14ac:dyDescent="0.25">
      <c r="A56" s="271" t="s">
        <v>116</v>
      </c>
      <c r="B56" s="272">
        <f>B24</f>
        <v>1989</v>
      </c>
      <c r="C56" s="273">
        <v>-1.7000000000000001E-2</v>
      </c>
      <c r="D56" s="274">
        <f t="shared" si="2"/>
        <v>-33.813000000000002</v>
      </c>
    </row>
    <row r="57" spans="1:4" ht="15" x14ac:dyDescent="0.25">
      <c r="A57" s="54" t="s">
        <v>117</v>
      </c>
      <c r="B57" s="275">
        <f>B25</f>
        <v>0</v>
      </c>
      <c r="C57" s="59">
        <v>0.11310000000000001</v>
      </c>
      <c r="D57" s="276">
        <f>C57*B57</f>
        <v>0</v>
      </c>
    </row>
    <row r="58" spans="1:4" ht="15.75" thickBot="1" x14ac:dyDescent="0.3">
      <c r="A58" s="294" t="s">
        <v>118</v>
      </c>
      <c r="B58" s="277"/>
      <c r="C58" s="278"/>
      <c r="D58" s="279">
        <f>SUM(D54:D57)</f>
        <v>29.186999999999998</v>
      </c>
    </row>
    <row r="60" spans="1:4" ht="13.5" thickBot="1" x14ac:dyDescent="0.3"/>
    <row r="61" spans="1:4" ht="15" thickBot="1" x14ac:dyDescent="0.3">
      <c r="A61" s="344" t="s">
        <v>125</v>
      </c>
      <c r="B61" s="345"/>
      <c r="C61" s="345"/>
      <c r="D61" s="346"/>
    </row>
    <row r="62" spans="1:4" ht="18" customHeight="1" x14ac:dyDescent="0.25">
      <c r="A62" s="281" t="s">
        <v>119</v>
      </c>
      <c r="B62" s="282"/>
      <c r="C62" s="282"/>
      <c r="D62" s="283">
        <f>-F26</f>
        <v>247.4</v>
      </c>
    </row>
    <row r="63" spans="1:4" ht="18" customHeight="1" x14ac:dyDescent="0.25">
      <c r="A63" s="284" t="s">
        <v>120</v>
      </c>
      <c r="B63" s="285"/>
      <c r="C63" s="286">
        <v>1.5</v>
      </c>
      <c r="D63" s="287" t="s">
        <v>121</v>
      </c>
    </row>
    <row r="64" spans="1:4" ht="18" customHeight="1" x14ac:dyDescent="0.25">
      <c r="A64" s="284" t="s">
        <v>122</v>
      </c>
      <c r="B64" s="288">
        <f>F6</f>
        <v>2000</v>
      </c>
      <c r="C64" s="289">
        <v>1.7999999999999999E-2</v>
      </c>
      <c r="D64" s="290">
        <f>C64*B64</f>
        <v>36</v>
      </c>
    </row>
    <row r="65" spans="1:4" ht="18" customHeight="1" x14ac:dyDescent="0.25">
      <c r="A65" s="284" t="s">
        <v>123</v>
      </c>
      <c r="B65" s="288">
        <f>F6</f>
        <v>2000</v>
      </c>
      <c r="C65" s="289">
        <v>0.06</v>
      </c>
      <c r="D65" s="290">
        <f>C65*B65</f>
        <v>120</v>
      </c>
    </row>
    <row r="66" spans="1:4" ht="18" customHeight="1" thickBot="1" x14ac:dyDescent="0.3">
      <c r="A66" s="295" t="s">
        <v>124</v>
      </c>
      <c r="B66" s="291"/>
      <c r="C66" s="291"/>
      <c r="D66" s="293">
        <f>SUM(D62:D65)</f>
        <v>403.4</v>
      </c>
    </row>
  </sheetData>
  <mergeCells count="14">
    <mergeCell ref="A61:D61"/>
    <mergeCell ref="A40:B40"/>
    <mergeCell ref="B41:B47"/>
    <mergeCell ref="C41:C47"/>
    <mergeCell ref="D41:D47"/>
    <mergeCell ref="A53:D53"/>
    <mergeCell ref="A37:A38"/>
    <mergeCell ref="B37:B38"/>
    <mergeCell ref="C37:C38"/>
    <mergeCell ref="F37:F38"/>
    <mergeCell ref="A32:A33"/>
    <mergeCell ref="B32:B33"/>
    <mergeCell ref="D32:D33"/>
    <mergeCell ref="F32:F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6"/>
  <sheetViews>
    <sheetView zoomScaleNormal="100" workbookViewId="0">
      <selection activeCell="H9" sqref="H9"/>
    </sheetView>
  </sheetViews>
  <sheetFormatPr baseColWidth="10" defaultRowHeight="15" x14ac:dyDescent="0.25"/>
  <cols>
    <col min="1" max="1" width="56.7109375" style="42" customWidth="1"/>
    <col min="2" max="2" width="13.42578125" style="42" bestFit="1" customWidth="1"/>
    <col min="3" max="3" width="11" style="42" customWidth="1"/>
    <col min="4" max="4" width="17.140625" style="42" customWidth="1"/>
    <col min="5" max="5" width="12.5703125" style="42" customWidth="1"/>
    <col min="6" max="6" width="15.7109375" style="42" customWidth="1"/>
    <col min="7" max="16384" width="11.42578125" style="42"/>
  </cols>
  <sheetData>
    <row r="1" spans="1:6" x14ac:dyDescent="0.25">
      <c r="A1" s="29" t="s">
        <v>14</v>
      </c>
      <c r="B1" s="194">
        <v>151.66659999999999</v>
      </c>
      <c r="C1" s="196">
        <f>F1/B1</f>
        <v>23.076933220629989</v>
      </c>
      <c r="D1" s="40"/>
      <c r="E1" s="86"/>
      <c r="F1" s="41">
        <f>SALAIRES!C5</f>
        <v>3500</v>
      </c>
    </row>
    <row r="2" spans="1:6" x14ac:dyDescent="0.25">
      <c r="A2" s="30" t="s">
        <v>33</v>
      </c>
      <c r="B2" s="43"/>
      <c r="C2" s="195">
        <f>C1*125%</f>
        <v>28.846166525787488</v>
      </c>
      <c r="D2" s="43"/>
      <c r="E2" s="87"/>
      <c r="F2" s="45">
        <f>B2*C2</f>
        <v>0</v>
      </c>
    </row>
    <row r="3" spans="1:6" x14ac:dyDescent="0.25">
      <c r="A3" s="30" t="s">
        <v>34</v>
      </c>
      <c r="B3" s="43"/>
      <c r="C3" s="43"/>
      <c r="D3" s="43"/>
      <c r="E3" s="87"/>
      <c r="F3" s="46"/>
    </row>
    <row r="4" spans="1:6" x14ac:dyDescent="0.25">
      <c r="A4" s="30" t="s">
        <v>32</v>
      </c>
      <c r="B4" s="43"/>
      <c r="C4" s="43"/>
      <c r="D4" s="43"/>
      <c r="E4" s="87"/>
      <c r="F4" s="46"/>
    </row>
    <row r="5" spans="1:6" ht="15.75" thickBot="1" x14ac:dyDescent="0.3">
      <c r="A5" s="38" t="s">
        <v>18</v>
      </c>
      <c r="B5" s="71">
        <v>3100</v>
      </c>
      <c r="C5" s="39"/>
      <c r="D5" s="202"/>
      <c r="E5" s="39">
        <v>0.1</v>
      </c>
      <c r="F5" s="203">
        <f>E5*B5</f>
        <v>310</v>
      </c>
    </row>
    <row r="6" spans="1:6" ht="15.75" thickBot="1" x14ac:dyDescent="0.3">
      <c r="A6" s="200" t="s">
        <v>35</v>
      </c>
      <c r="F6" s="199">
        <f>SUM(F1:F5)</f>
        <v>3810</v>
      </c>
    </row>
    <row r="7" spans="1:6" x14ac:dyDescent="0.25">
      <c r="A7" s="201"/>
      <c r="B7" s="48"/>
      <c r="C7" s="49"/>
      <c r="D7" s="49"/>
      <c r="E7" s="88"/>
      <c r="F7" s="50"/>
    </row>
    <row r="8" spans="1:6" ht="28.5" x14ac:dyDescent="0.25">
      <c r="A8" s="51"/>
      <c r="B8" s="52" t="s">
        <v>57</v>
      </c>
      <c r="C8" s="52" t="s">
        <v>22</v>
      </c>
      <c r="D8" s="52" t="s">
        <v>58</v>
      </c>
      <c r="E8" s="52" t="s">
        <v>22</v>
      </c>
      <c r="F8" s="53" t="s">
        <v>59</v>
      </c>
    </row>
    <row r="9" spans="1:6" x14ac:dyDescent="0.25">
      <c r="A9" s="54" t="s">
        <v>36</v>
      </c>
      <c r="B9" s="55"/>
      <c r="C9" s="56"/>
      <c r="D9" s="56"/>
      <c r="E9" s="89"/>
      <c r="F9" s="53"/>
    </row>
    <row r="10" spans="1:6" ht="26.25" x14ac:dyDescent="0.25">
      <c r="A10" s="57" t="s">
        <v>95</v>
      </c>
      <c r="B10" s="71">
        <f>F6</f>
        <v>3810</v>
      </c>
      <c r="C10" s="58"/>
      <c r="D10" s="74"/>
      <c r="E10" s="102">
        <v>7.0000000000000007E-2</v>
      </c>
      <c r="F10" s="76">
        <f>B10*E10</f>
        <v>266.70000000000005</v>
      </c>
    </row>
    <row r="11" spans="1:6" x14ac:dyDescent="0.25">
      <c r="A11" s="57" t="s">
        <v>60</v>
      </c>
      <c r="B11" s="103">
        <v>3428</v>
      </c>
      <c r="C11" s="59"/>
      <c r="D11" s="77"/>
      <c r="E11" s="296">
        <v>1.4999999999999999E-2</v>
      </c>
      <c r="F11" s="76">
        <f>B11*E11</f>
        <v>51.419999999999995</v>
      </c>
    </row>
    <row r="12" spans="1:6" x14ac:dyDescent="0.25">
      <c r="A12" s="57" t="s">
        <v>37</v>
      </c>
      <c r="B12" s="71"/>
      <c r="C12" s="59"/>
      <c r="D12" s="77">
        <v>20</v>
      </c>
      <c r="E12" s="296"/>
      <c r="F12" s="76">
        <v>24</v>
      </c>
    </row>
    <row r="13" spans="1:6" x14ac:dyDescent="0.25">
      <c r="A13" s="54" t="s">
        <v>38</v>
      </c>
      <c r="B13" s="71">
        <f t="shared" ref="B13:B24" si="0">$F$6</f>
        <v>3810</v>
      </c>
      <c r="D13" s="71"/>
      <c r="E13" s="297">
        <v>2.7E-2</v>
      </c>
      <c r="F13" s="76">
        <f>B13*E13</f>
        <v>102.87</v>
      </c>
    </row>
    <row r="14" spans="1:6" x14ac:dyDescent="0.25">
      <c r="A14" s="54" t="s">
        <v>39</v>
      </c>
      <c r="B14" s="71"/>
      <c r="C14" s="60"/>
      <c r="D14" s="71"/>
      <c r="E14" s="102"/>
      <c r="F14" s="76"/>
    </row>
    <row r="15" spans="1:6" x14ac:dyDescent="0.25">
      <c r="A15" s="57" t="s">
        <v>82</v>
      </c>
      <c r="B15" s="71">
        <v>3428</v>
      </c>
      <c r="C15" s="59">
        <v>6.9000000000000006E-2</v>
      </c>
      <c r="D15" s="77">
        <f>B15*C15</f>
        <v>236.53200000000001</v>
      </c>
      <c r="E15" s="296">
        <v>8.5500000000000007E-2</v>
      </c>
      <c r="F15" s="76">
        <f>B15*E15</f>
        <v>293.09399999999999</v>
      </c>
    </row>
    <row r="16" spans="1:6" x14ac:dyDescent="0.25">
      <c r="A16" s="57" t="s">
        <v>87</v>
      </c>
      <c r="B16" s="71">
        <f t="shared" si="0"/>
        <v>3810</v>
      </c>
      <c r="C16" s="59">
        <v>4.0000000000000001E-3</v>
      </c>
      <c r="D16" s="77">
        <f>B16*C16</f>
        <v>15.24</v>
      </c>
      <c r="E16" s="296">
        <v>1.9E-2</v>
      </c>
      <c r="F16" s="76">
        <f>B16*E16</f>
        <v>72.39</v>
      </c>
    </row>
    <row r="17" spans="1:6" x14ac:dyDescent="0.25">
      <c r="A17" s="57" t="s">
        <v>88</v>
      </c>
      <c r="B17" s="71">
        <v>3428</v>
      </c>
      <c r="C17" s="59">
        <v>4.0099999999999997E-2</v>
      </c>
      <c r="D17" s="77">
        <f>B17*C17</f>
        <v>137.46279999999999</v>
      </c>
      <c r="E17" s="296">
        <v>6.0100000000000001E-2</v>
      </c>
      <c r="F17" s="76">
        <f>B17*E17</f>
        <v>206.02279999999999</v>
      </c>
    </row>
    <row r="18" spans="1:6" x14ac:dyDescent="0.25">
      <c r="A18" s="57" t="s">
        <v>89</v>
      </c>
      <c r="B18" s="71">
        <f>F6-B17</f>
        <v>382</v>
      </c>
      <c r="C18" s="59">
        <v>9.7199999999999995E-2</v>
      </c>
      <c r="D18" s="77">
        <f>B18*C18</f>
        <v>37.130399999999995</v>
      </c>
      <c r="E18" s="296">
        <v>0.1457</v>
      </c>
      <c r="F18" s="76">
        <f>B18*E18</f>
        <v>55.657399999999996</v>
      </c>
    </row>
    <row r="19" spans="1:6" x14ac:dyDescent="0.25">
      <c r="A19" s="57" t="s">
        <v>100</v>
      </c>
      <c r="B19" s="71">
        <f t="shared" si="0"/>
        <v>3810</v>
      </c>
      <c r="C19" s="59">
        <v>1.4E-3</v>
      </c>
      <c r="D19" s="77">
        <f>B19*C19</f>
        <v>5.3339999999999996</v>
      </c>
      <c r="E19" s="296">
        <v>2.0999999999999999E-3</v>
      </c>
      <c r="F19" s="76">
        <f>B19*E19</f>
        <v>8.0009999999999994</v>
      </c>
    </row>
    <row r="20" spans="1:6" x14ac:dyDescent="0.25">
      <c r="A20" s="57" t="s">
        <v>40</v>
      </c>
      <c r="B20" s="71"/>
      <c r="C20" s="59">
        <v>0.11310000000000001</v>
      </c>
      <c r="D20" s="77"/>
      <c r="E20" s="296"/>
      <c r="F20" s="76">
        <f>B20*C20</f>
        <v>0</v>
      </c>
    </row>
    <row r="21" spans="1:6" x14ac:dyDescent="0.25">
      <c r="A21" s="61" t="s">
        <v>94</v>
      </c>
      <c r="B21" s="71">
        <f t="shared" si="0"/>
        <v>3810</v>
      </c>
      <c r="C21" s="60"/>
      <c r="D21" s="71"/>
      <c r="E21" s="102">
        <v>3.4500000000000003E-2</v>
      </c>
      <c r="F21" s="76">
        <f>B21*E21</f>
        <v>131.44500000000002</v>
      </c>
    </row>
    <row r="22" spans="1:6" x14ac:dyDescent="0.25">
      <c r="A22" s="54" t="s">
        <v>85</v>
      </c>
      <c r="B22" s="71">
        <f t="shared" si="0"/>
        <v>3810</v>
      </c>
      <c r="C22" s="60"/>
      <c r="D22" s="71"/>
      <c r="E22" s="102">
        <v>4.2000000000000003E-2</v>
      </c>
      <c r="F22" s="76">
        <f>B22*E22</f>
        <v>160.02000000000001</v>
      </c>
    </row>
    <row r="23" spans="1:6" x14ac:dyDescent="0.25">
      <c r="A23" s="54" t="s">
        <v>80</v>
      </c>
      <c r="B23" s="71"/>
      <c r="C23" s="60"/>
      <c r="D23" s="71"/>
      <c r="E23" s="102"/>
      <c r="F23" s="298">
        <f>D51</f>
        <v>62.330600000000004</v>
      </c>
    </row>
    <row r="24" spans="1:6" x14ac:dyDescent="0.25">
      <c r="A24" s="54" t="s">
        <v>91</v>
      </c>
      <c r="B24" s="71">
        <f t="shared" si="0"/>
        <v>3810</v>
      </c>
      <c r="C24" s="82">
        <v>2.4000000000000001E-4</v>
      </c>
      <c r="D24" s="71">
        <f>B24*C24</f>
        <v>0.91439999999999999</v>
      </c>
      <c r="E24" s="98">
        <v>3.6000000000000002E-4</v>
      </c>
      <c r="F24" s="76">
        <f>B24*E24</f>
        <v>1.3716000000000002</v>
      </c>
    </row>
    <row r="25" spans="1:6" x14ac:dyDescent="0.25">
      <c r="A25" s="54" t="s">
        <v>41</v>
      </c>
      <c r="B25" s="71">
        <f>$F$6*98.25%+F11+F12</f>
        <v>3818.7450000000003</v>
      </c>
      <c r="C25" s="59">
        <v>2.9000000000000001E-2</v>
      </c>
      <c r="D25" s="77">
        <f>B25*C25</f>
        <v>110.74360500000002</v>
      </c>
      <c r="E25" s="296"/>
      <c r="F25" s="76"/>
    </row>
    <row r="26" spans="1:6" x14ac:dyDescent="0.25">
      <c r="A26" s="54" t="s">
        <v>42</v>
      </c>
      <c r="B26" s="71">
        <f>$F$6*98.25%+F11+F12</f>
        <v>3818.7450000000003</v>
      </c>
      <c r="C26" s="59">
        <v>6.8000000000000005E-2</v>
      </c>
      <c r="D26" s="77">
        <f>B26*C26</f>
        <v>259.67466000000002</v>
      </c>
      <c r="E26" s="296"/>
      <c r="F26" s="76"/>
    </row>
    <row r="27" spans="1:6" x14ac:dyDescent="0.25">
      <c r="A27" s="54" t="s">
        <v>43</v>
      </c>
      <c r="B27" s="71"/>
      <c r="C27" s="56"/>
      <c r="D27" s="77"/>
      <c r="E27" s="296"/>
      <c r="F27" s="76"/>
    </row>
    <row r="28" spans="1:6" x14ac:dyDescent="0.25">
      <c r="A28" s="54" t="s">
        <v>44</v>
      </c>
      <c r="B28" s="72"/>
      <c r="C28" s="56"/>
      <c r="D28" s="72">
        <f>SUM(D9:D27)</f>
        <v>823.03186500000015</v>
      </c>
      <c r="E28" s="91"/>
      <c r="F28" s="72">
        <f>SUM(F9:F27)</f>
        <v>1435.3223999999998</v>
      </c>
    </row>
    <row r="29" spans="1:6" ht="15.75" thickBot="1" x14ac:dyDescent="0.3">
      <c r="A29" s="54"/>
      <c r="B29" s="72"/>
      <c r="C29" s="56"/>
      <c r="D29" s="72"/>
      <c r="E29" s="91"/>
      <c r="F29" s="205"/>
    </row>
    <row r="30" spans="1:6" ht="15.75" thickBot="1" x14ac:dyDescent="0.3">
      <c r="A30" s="63" t="s">
        <v>45</v>
      </c>
      <c r="B30" s="72"/>
      <c r="C30" s="56"/>
      <c r="D30" s="72"/>
      <c r="E30" s="91"/>
      <c r="F30" s="206">
        <f>F6-D28</f>
        <v>2986.9681350000001</v>
      </c>
    </row>
    <row r="31" spans="1:6" ht="28.5" x14ac:dyDescent="0.25">
      <c r="A31" s="54" t="s">
        <v>46</v>
      </c>
      <c r="B31" s="211"/>
      <c r="C31" s="212"/>
      <c r="D31" s="211"/>
      <c r="E31" s="213"/>
      <c r="F31" s="214">
        <f>D58</f>
        <v>55.24499999999999</v>
      </c>
    </row>
    <row r="32" spans="1:6" x14ac:dyDescent="0.25">
      <c r="A32" s="358" t="s">
        <v>47</v>
      </c>
      <c r="B32" s="360" t="s">
        <v>48</v>
      </c>
      <c r="C32" s="64" t="s">
        <v>22</v>
      </c>
      <c r="D32" s="362"/>
      <c r="E32" s="92"/>
      <c r="F32" s="364" t="s">
        <v>49</v>
      </c>
    </row>
    <row r="33" spans="1:6" ht="28.5" x14ac:dyDescent="0.25">
      <c r="A33" s="359"/>
      <c r="B33" s="361"/>
      <c r="C33" s="65" t="s">
        <v>50</v>
      </c>
      <c r="D33" s="363"/>
      <c r="E33" s="93"/>
      <c r="F33" s="365"/>
    </row>
    <row r="34" spans="1:6" ht="15.75" thickBot="1" x14ac:dyDescent="0.3">
      <c r="A34" s="63" t="s">
        <v>51</v>
      </c>
      <c r="B34" s="73">
        <f>B36</f>
        <v>3121.7117400000002</v>
      </c>
      <c r="C34" s="192">
        <v>0.13</v>
      </c>
      <c r="D34" s="62"/>
      <c r="E34" s="94"/>
      <c r="F34" s="106">
        <f>B34*C34</f>
        <v>405.82252620000003</v>
      </c>
    </row>
    <row r="35" spans="1:6" ht="29.25" thickBot="1" x14ac:dyDescent="0.3">
      <c r="A35" s="57"/>
      <c r="B35" s="74"/>
      <c r="C35" s="66"/>
      <c r="D35" s="67" t="s">
        <v>52</v>
      </c>
      <c r="E35" s="95"/>
      <c r="F35" s="210">
        <f>F30-F34</f>
        <v>2581.1456088</v>
      </c>
    </row>
    <row r="36" spans="1:6" ht="42.75" x14ac:dyDescent="0.25">
      <c r="A36" s="54" t="s">
        <v>53</v>
      </c>
      <c r="B36" s="207">
        <f>F30+D25+F12</f>
        <v>3121.7117400000002</v>
      </c>
      <c r="C36" s="68"/>
      <c r="D36" s="67" t="s">
        <v>54</v>
      </c>
      <c r="E36" s="95"/>
      <c r="F36" s="209">
        <f>D66</f>
        <v>297.18</v>
      </c>
    </row>
    <row r="37" spans="1:6" x14ac:dyDescent="0.25">
      <c r="A37" s="366"/>
      <c r="B37" s="368"/>
      <c r="C37" s="370"/>
      <c r="D37" s="69" t="s">
        <v>55</v>
      </c>
      <c r="E37" s="96"/>
      <c r="F37" s="372">
        <f>F6+F28</f>
        <v>5245.3224</v>
      </c>
    </row>
    <row r="38" spans="1:6" ht="15.75" thickBot="1" x14ac:dyDescent="0.3">
      <c r="A38" s="367"/>
      <c r="B38" s="369"/>
      <c r="C38" s="371"/>
      <c r="D38" s="70" t="s">
        <v>56</v>
      </c>
      <c r="E38" s="97"/>
      <c r="F38" s="373"/>
    </row>
    <row r="40" spans="1:6" ht="15.75" thickBot="1" x14ac:dyDescent="0.3">
      <c r="A40" s="347" t="s">
        <v>80</v>
      </c>
      <c r="B40" s="348"/>
      <c r="C40" s="257"/>
      <c r="D40" s="257"/>
    </row>
    <row r="41" spans="1:6" x14ac:dyDescent="0.25">
      <c r="A41" s="258"/>
      <c r="B41" s="349">
        <f>F6</f>
        <v>3810</v>
      </c>
      <c r="C41" s="352">
        <f>0.3%+0.68%+0.55%+0.016%</f>
        <v>1.5460000000000002E-2</v>
      </c>
      <c r="D41" s="355">
        <f>B41*C41</f>
        <v>58.902600000000007</v>
      </c>
    </row>
    <row r="42" spans="1:6" x14ac:dyDescent="0.25">
      <c r="A42" s="259" t="s">
        <v>105</v>
      </c>
      <c r="B42" s="350"/>
      <c r="C42" s="353"/>
      <c r="D42" s="356"/>
    </row>
    <row r="43" spans="1:6" x14ac:dyDescent="0.25">
      <c r="A43" s="259" t="s">
        <v>106</v>
      </c>
      <c r="B43" s="350"/>
      <c r="C43" s="353"/>
      <c r="D43" s="356"/>
    </row>
    <row r="44" spans="1:6" x14ac:dyDescent="0.25">
      <c r="A44" s="259" t="s">
        <v>107</v>
      </c>
      <c r="B44" s="350"/>
      <c r="C44" s="353"/>
      <c r="D44" s="356"/>
    </row>
    <row r="45" spans="1:6" x14ac:dyDescent="0.25">
      <c r="A45" s="259" t="s">
        <v>108</v>
      </c>
      <c r="B45" s="350"/>
      <c r="C45" s="353"/>
      <c r="D45" s="356"/>
    </row>
    <row r="46" spans="1:6" x14ac:dyDescent="0.25">
      <c r="A46" s="259" t="s">
        <v>109</v>
      </c>
      <c r="B46" s="350"/>
      <c r="C46" s="353"/>
      <c r="D46" s="356"/>
    </row>
    <row r="47" spans="1:6" ht="15.75" thickBot="1" x14ac:dyDescent="0.3">
      <c r="A47" s="260" t="s">
        <v>110</v>
      </c>
      <c r="B47" s="351"/>
      <c r="C47" s="354"/>
      <c r="D47" s="357"/>
    </row>
    <row r="48" spans="1:6" ht="15.75" thickBot="1" x14ac:dyDescent="0.3">
      <c r="A48" s="257"/>
      <c r="B48" s="261"/>
      <c r="C48" s="261"/>
      <c r="D48" s="261"/>
    </row>
    <row r="49" spans="1:4" ht="15.75" thickBot="1" x14ac:dyDescent="0.3">
      <c r="A49" s="262" t="s">
        <v>111</v>
      </c>
      <c r="B49" s="263">
        <f>B17</f>
        <v>3428</v>
      </c>
      <c r="C49" s="264">
        <v>1E-3</v>
      </c>
      <c r="D49" s="265">
        <f>C49*B49</f>
        <v>3.4279999999999999</v>
      </c>
    </row>
    <row r="50" spans="1:4" ht="15.75" thickBot="1" x14ac:dyDescent="0.3">
      <c r="A50" s="257"/>
      <c r="B50" s="257"/>
      <c r="C50" s="257"/>
      <c r="D50" s="257"/>
    </row>
    <row r="51" spans="1:4" ht="15.75" thickBot="1" x14ac:dyDescent="0.3">
      <c r="A51" s="262" t="s">
        <v>112</v>
      </c>
      <c r="B51" s="266"/>
      <c r="C51" s="266"/>
      <c r="D51" s="267">
        <f>D41+D49</f>
        <v>62.330600000000004</v>
      </c>
    </row>
    <row r="52" spans="1:4" ht="15.75" thickBot="1" x14ac:dyDescent="0.3">
      <c r="A52" s="257"/>
      <c r="B52" s="257"/>
      <c r="C52" s="257"/>
      <c r="D52" s="257"/>
    </row>
    <row r="53" spans="1:4" ht="15.75" thickBot="1" x14ac:dyDescent="0.3">
      <c r="A53" s="344" t="s">
        <v>113</v>
      </c>
      <c r="B53" s="345"/>
      <c r="C53" s="345"/>
      <c r="D53" s="346"/>
    </row>
    <row r="54" spans="1:4" x14ac:dyDescent="0.25">
      <c r="A54" s="268" t="s">
        <v>114</v>
      </c>
      <c r="B54" s="272">
        <f>F6</f>
        <v>3810</v>
      </c>
      <c r="C54" s="269">
        <v>2.4E-2</v>
      </c>
      <c r="D54" s="270">
        <f>C54*B54</f>
        <v>91.44</v>
      </c>
    </row>
    <row r="55" spans="1:4" x14ac:dyDescent="0.25">
      <c r="A55" s="271" t="s">
        <v>115</v>
      </c>
      <c r="B55" s="272">
        <f>B54</f>
        <v>3810</v>
      </c>
      <c r="C55" s="273">
        <v>7.4999999999999997E-3</v>
      </c>
      <c r="D55" s="274">
        <f t="shared" ref="D55:D56" si="1">C55*B55</f>
        <v>28.574999999999999</v>
      </c>
    </row>
    <row r="56" spans="1:4" x14ac:dyDescent="0.25">
      <c r="A56" s="271" t="s">
        <v>116</v>
      </c>
      <c r="B56" s="272">
        <f>B24</f>
        <v>3810</v>
      </c>
      <c r="C56" s="273">
        <v>-1.7000000000000001E-2</v>
      </c>
      <c r="D56" s="274">
        <f t="shared" si="1"/>
        <v>-64.77000000000001</v>
      </c>
    </row>
    <row r="57" spans="1:4" x14ac:dyDescent="0.25">
      <c r="A57" s="54" t="s">
        <v>117</v>
      </c>
      <c r="B57" s="275"/>
      <c r="C57" s="59">
        <v>0.11310000000000001</v>
      </c>
      <c r="D57" s="276">
        <f>C57*B57</f>
        <v>0</v>
      </c>
    </row>
    <row r="58" spans="1:4" ht="15.75" thickBot="1" x14ac:dyDescent="0.3">
      <c r="A58" s="294" t="s">
        <v>118</v>
      </c>
      <c r="B58" s="277"/>
      <c r="C58" s="278"/>
      <c r="D58" s="279">
        <f>SUM(D54:D57)</f>
        <v>55.24499999999999</v>
      </c>
    </row>
    <row r="59" spans="1:4" x14ac:dyDescent="0.25">
      <c r="A59" s="146"/>
      <c r="B59" s="146"/>
      <c r="C59" s="146"/>
      <c r="D59" s="146"/>
    </row>
    <row r="60" spans="1:4" ht="15.75" thickBot="1" x14ac:dyDescent="0.3">
      <c r="A60" s="146"/>
      <c r="B60" s="146"/>
      <c r="C60" s="146"/>
      <c r="D60" s="146"/>
    </row>
    <row r="61" spans="1:4" ht="15.75" thickBot="1" x14ac:dyDescent="0.3">
      <c r="A61" s="344" t="s">
        <v>125</v>
      </c>
      <c r="B61" s="345"/>
      <c r="C61" s="345"/>
      <c r="D61" s="346"/>
    </row>
    <row r="62" spans="1:4" x14ac:dyDescent="0.25">
      <c r="A62" s="281" t="s">
        <v>119</v>
      </c>
      <c r="B62" s="282"/>
      <c r="C62" s="282"/>
      <c r="D62" s="283">
        <f>-F26</f>
        <v>0</v>
      </c>
    </row>
    <row r="63" spans="1:4" x14ac:dyDescent="0.25">
      <c r="A63" s="284" t="s">
        <v>120</v>
      </c>
      <c r="B63" s="285"/>
      <c r="C63" s="286">
        <v>1.5</v>
      </c>
      <c r="D63" s="287" t="s">
        <v>121</v>
      </c>
    </row>
    <row r="64" spans="1:4" x14ac:dyDescent="0.25">
      <c r="A64" s="284" t="s">
        <v>122</v>
      </c>
      <c r="B64" s="288">
        <f>F6</f>
        <v>3810</v>
      </c>
      <c r="C64" s="289">
        <v>1.7999999999999999E-2</v>
      </c>
      <c r="D64" s="290">
        <f>C64*B64</f>
        <v>68.58</v>
      </c>
    </row>
    <row r="65" spans="1:4" x14ac:dyDescent="0.25">
      <c r="A65" s="284" t="s">
        <v>123</v>
      </c>
      <c r="B65" s="288">
        <f>B64</f>
        <v>3810</v>
      </c>
      <c r="C65" s="289">
        <v>0.06</v>
      </c>
      <c r="D65" s="290">
        <f>C65*B65</f>
        <v>228.6</v>
      </c>
    </row>
    <row r="66" spans="1:4" ht="15.75" thickBot="1" x14ac:dyDescent="0.3">
      <c r="A66" s="295" t="s">
        <v>124</v>
      </c>
      <c r="B66" s="291"/>
      <c r="C66" s="291"/>
      <c r="D66" s="293">
        <f>SUM(D62:D65)</f>
        <v>297.18</v>
      </c>
    </row>
  </sheetData>
  <mergeCells count="14">
    <mergeCell ref="A61:D61"/>
    <mergeCell ref="A40:B40"/>
    <mergeCell ref="B41:B47"/>
    <mergeCell ref="C41:C47"/>
    <mergeCell ref="D41:D47"/>
    <mergeCell ref="A53:D53"/>
    <mergeCell ref="A32:A33"/>
    <mergeCell ref="B32:B33"/>
    <mergeCell ref="D32:D33"/>
    <mergeCell ref="F32:F33"/>
    <mergeCell ref="A37:A38"/>
    <mergeCell ref="B37:B38"/>
    <mergeCell ref="C37:C38"/>
    <mergeCell ref="F37:F3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2DD1-0DD4-4075-8D7E-9A7B17175858}">
  <dimension ref="D1:E22"/>
  <sheetViews>
    <sheetView workbookViewId="0">
      <selection activeCell="D1" sqref="D1:E22"/>
    </sheetView>
  </sheetViews>
  <sheetFormatPr baseColWidth="10" defaultRowHeight="15" x14ac:dyDescent="0.25"/>
  <sheetData>
    <row r="1" spans="4:5" x14ac:dyDescent="0.25">
      <c r="D1" t="s">
        <v>129</v>
      </c>
      <c r="E1">
        <v>1</v>
      </c>
    </row>
    <row r="2" spans="4:5" x14ac:dyDescent="0.25">
      <c r="D2" t="s">
        <v>130</v>
      </c>
      <c r="E2">
        <v>2</v>
      </c>
    </row>
    <row r="3" spans="4:5" x14ac:dyDescent="0.25">
      <c r="D3" t="s">
        <v>131</v>
      </c>
      <c r="E3">
        <v>5</v>
      </c>
    </row>
    <row r="4" spans="4:5" x14ac:dyDescent="0.25">
      <c r="D4" t="s">
        <v>132</v>
      </c>
      <c r="E4">
        <v>6</v>
      </c>
    </row>
    <row r="5" spans="4:5" x14ac:dyDescent="0.25">
      <c r="D5" t="s">
        <v>133</v>
      </c>
      <c r="E5">
        <v>7</v>
      </c>
    </row>
    <row r="6" spans="4:5" x14ac:dyDescent="0.25">
      <c r="D6" t="s">
        <v>129</v>
      </c>
      <c r="E6">
        <v>8</v>
      </c>
    </row>
    <row r="7" spans="4:5" x14ac:dyDescent="0.25">
      <c r="D7" t="s">
        <v>130</v>
      </c>
      <c r="E7">
        <v>9</v>
      </c>
    </row>
    <row r="8" spans="4:5" x14ac:dyDescent="0.25">
      <c r="D8" t="s">
        <v>131</v>
      </c>
      <c r="E8">
        <v>12</v>
      </c>
    </row>
    <row r="9" spans="4:5" x14ac:dyDescent="0.25">
      <c r="D9" t="s">
        <v>132</v>
      </c>
      <c r="E9">
        <v>13</v>
      </c>
    </row>
    <row r="10" spans="4:5" x14ac:dyDescent="0.25">
      <c r="D10" t="s">
        <v>133</v>
      </c>
      <c r="E10">
        <v>14</v>
      </c>
    </row>
    <row r="11" spans="4:5" x14ac:dyDescent="0.25">
      <c r="D11" t="s">
        <v>129</v>
      </c>
      <c r="E11">
        <v>15</v>
      </c>
    </row>
    <row r="12" spans="4:5" x14ac:dyDescent="0.25">
      <c r="D12" t="s">
        <v>130</v>
      </c>
      <c r="E12">
        <v>16</v>
      </c>
    </row>
    <row r="13" spans="4:5" x14ac:dyDescent="0.25">
      <c r="D13" t="s">
        <v>131</v>
      </c>
      <c r="E13">
        <v>19</v>
      </c>
    </row>
    <row r="14" spans="4:5" x14ac:dyDescent="0.25">
      <c r="D14" t="s">
        <v>132</v>
      </c>
      <c r="E14">
        <v>20</v>
      </c>
    </row>
    <row r="15" spans="4:5" x14ac:dyDescent="0.25">
      <c r="D15" t="s">
        <v>133</v>
      </c>
      <c r="E15">
        <v>21</v>
      </c>
    </row>
    <row r="16" spans="4:5" x14ac:dyDescent="0.25">
      <c r="D16" t="s">
        <v>129</v>
      </c>
      <c r="E16">
        <v>22</v>
      </c>
    </row>
    <row r="17" spans="4:5" x14ac:dyDescent="0.25">
      <c r="D17" t="s">
        <v>130</v>
      </c>
      <c r="E17">
        <v>23</v>
      </c>
    </row>
    <row r="18" spans="4:5" x14ac:dyDescent="0.25">
      <c r="D18" t="s">
        <v>131</v>
      </c>
      <c r="E18">
        <v>26</v>
      </c>
    </row>
    <row r="19" spans="4:5" x14ac:dyDescent="0.25">
      <c r="D19" t="s">
        <v>132</v>
      </c>
      <c r="E19">
        <v>27</v>
      </c>
    </row>
    <row r="20" spans="4:5" x14ac:dyDescent="0.25">
      <c r="D20" t="s">
        <v>133</v>
      </c>
      <c r="E20">
        <v>28</v>
      </c>
    </row>
    <row r="21" spans="4:5" x14ac:dyDescent="0.25">
      <c r="D21" t="s">
        <v>129</v>
      </c>
      <c r="E21">
        <v>29</v>
      </c>
    </row>
    <row r="22" spans="4:5" x14ac:dyDescent="0.25">
      <c r="D22" t="s">
        <v>130</v>
      </c>
      <c r="E22">
        <v>30</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6"/>
  <sheetViews>
    <sheetView topLeftCell="A10" zoomScaleNormal="100" workbookViewId="0">
      <selection activeCell="H21" sqref="H21"/>
    </sheetView>
  </sheetViews>
  <sheetFormatPr baseColWidth="10" defaultRowHeight="15" x14ac:dyDescent="0.25"/>
  <cols>
    <col min="1" max="1" width="55.85546875" style="42" customWidth="1"/>
    <col min="2" max="2" width="13.7109375" style="42" customWidth="1"/>
    <col min="3" max="3" width="14.85546875" style="42" customWidth="1"/>
    <col min="4" max="4" width="15.140625" style="42" customWidth="1"/>
    <col min="5" max="5" width="12.85546875" style="42" customWidth="1"/>
    <col min="6" max="6" width="15.7109375" style="42" customWidth="1"/>
    <col min="7" max="16384" width="11.42578125" style="42"/>
  </cols>
  <sheetData>
    <row r="1" spans="1:6" x14ac:dyDescent="0.25">
      <c r="A1" s="29" t="s">
        <v>14</v>
      </c>
      <c r="B1" s="194">
        <v>151.66659999999999</v>
      </c>
      <c r="C1" s="221">
        <v>16.483499999999999</v>
      </c>
      <c r="D1" s="40"/>
      <c r="E1" s="86"/>
      <c r="F1" s="41">
        <f>SALAIRES!D5</f>
        <v>2500</v>
      </c>
    </row>
    <row r="2" spans="1:6" x14ac:dyDescent="0.25">
      <c r="A2" s="30" t="s">
        <v>33</v>
      </c>
      <c r="B2" s="43"/>
      <c r="C2" s="44">
        <f>C1*125%</f>
        <v>20.604374999999997</v>
      </c>
      <c r="D2" s="43"/>
      <c r="E2" s="87"/>
      <c r="F2" s="45">
        <f>B2*C2</f>
        <v>0</v>
      </c>
    </row>
    <row r="3" spans="1:6" x14ac:dyDescent="0.25">
      <c r="A3" s="30" t="s">
        <v>34</v>
      </c>
      <c r="B3" s="43"/>
      <c r="C3" s="43"/>
      <c r="D3" s="43"/>
      <c r="E3" s="87"/>
      <c r="F3" s="46"/>
    </row>
    <row r="4" spans="1:6" x14ac:dyDescent="0.25">
      <c r="A4" s="30" t="s">
        <v>32</v>
      </c>
      <c r="B4" s="43"/>
      <c r="C4" s="222">
        <f>2500/161</f>
        <v>15.527950310559007</v>
      </c>
      <c r="D4" s="43"/>
      <c r="E4" s="87"/>
      <c r="F4" s="223">
        <f>-B4*C4</f>
        <v>0</v>
      </c>
    </row>
    <row r="5" spans="1:6" ht="15.75" thickBot="1" x14ac:dyDescent="0.3">
      <c r="A5" s="38" t="s">
        <v>18</v>
      </c>
      <c r="B5" s="197">
        <v>0.1</v>
      </c>
      <c r="C5" s="39"/>
      <c r="D5" s="37"/>
      <c r="E5" s="99"/>
      <c r="F5" s="79"/>
    </row>
    <row r="6" spans="1:6" ht="15.75" thickBot="1" x14ac:dyDescent="0.3">
      <c r="A6" s="47" t="s">
        <v>35</v>
      </c>
      <c r="F6" s="199">
        <f>SUM(F1:F5)</f>
        <v>2500</v>
      </c>
    </row>
    <row r="7" spans="1:6" x14ac:dyDescent="0.25">
      <c r="B7" s="48"/>
      <c r="C7" s="49"/>
      <c r="D7" s="49"/>
      <c r="E7" s="88"/>
      <c r="F7" s="50"/>
    </row>
    <row r="8" spans="1:6" ht="28.5" x14ac:dyDescent="0.25">
      <c r="A8" s="51"/>
      <c r="B8" s="52" t="s">
        <v>57</v>
      </c>
      <c r="C8" s="52" t="s">
        <v>22</v>
      </c>
      <c r="D8" s="52" t="s">
        <v>58</v>
      </c>
      <c r="E8" s="52" t="s">
        <v>22</v>
      </c>
      <c r="F8" s="53" t="s">
        <v>59</v>
      </c>
    </row>
    <row r="9" spans="1:6" x14ac:dyDescent="0.25">
      <c r="A9" s="54" t="s">
        <v>36</v>
      </c>
      <c r="B9" s="55"/>
      <c r="C9" s="56"/>
      <c r="D9" s="56"/>
      <c r="E9" s="89"/>
      <c r="F9" s="53"/>
    </row>
    <row r="10" spans="1:6" ht="26.25" x14ac:dyDescent="0.25">
      <c r="A10" s="57" t="s">
        <v>95</v>
      </c>
      <c r="B10" s="71">
        <f>$F$6</f>
        <v>2500</v>
      </c>
      <c r="C10" s="58"/>
      <c r="D10" s="74"/>
      <c r="E10" s="299">
        <v>7.0000000000000007E-2</v>
      </c>
      <c r="F10" s="76">
        <f>B10*E10</f>
        <v>175.00000000000003</v>
      </c>
    </row>
    <row r="11" spans="1:6" x14ac:dyDescent="0.25">
      <c r="A11" s="57" t="s">
        <v>60</v>
      </c>
      <c r="B11" s="71"/>
      <c r="C11" s="59"/>
      <c r="D11" s="77"/>
      <c r="E11" s="296">
        <v>1.4999999999999999E-2</v>
      </c>
      <c r="F11" s="76">
        <f>B11*E11</f>
        <v>0</v>
      </c>
    </row>
    <row r="12" spans="1:6" x14ac:dyDescent="0.25">
      <c r="A12" s="57" t="s">
        <v>37</v>
      </c>
      <c r="B12" s="71">
        <f t="shared" ref="B12:B23" si="0">$F$6</f>
        <v>2500</v>
      </c>
      <c r="C12" s="59"/>
      <c r="D12" s="77">
        <v>40</v>
      </c>
      <c r="E12" s="296"/>
      <c r="F12" s="76">
        <v>48</v>
      </c>
    </row>
    <row r="13" spans="1:6" x14ac:dyDescent="0.25">
      <c r="A13" s="54" t="s">
        <v>38</v>
      </c>
      <c r="B13" s="71">
        <f t="shared" si="0"/>
        <v>2500</v>
      </c>
      <c r="D13" s="71"/>
      <c r="E13" s="98">
        <v>2.7E-2</v>
      </c>
      <c r="F13" s="76">
        <f>B13*E13</f>
        <v>67.5</v>
      </c>
    </row>
    <row r="14" spans="1:6" x14ac:dyDescent="0.25">
      <c r="A14" s="54" t="s">
        <v>39</v>
      </c>
      <c r="B14" s="71"/>
      <c r="C14" s="60"/>
      <c r="D14" s="71"/>
      <c r="E14" s="102"/>
      <c r="F14" s="76"/>
    </row>
    <row r="15" spans="1:6" x14ac:dyDescent="0.25">
      <c r="A15" s="57" t="s">
        <v>82</v>
      </c>
      <c r="B15" s="71">
        <f t="shared" si="0"/>
        <v>2500</v>
      </c>
      <c r="C15" s="59">
        <v>6.9000000000000006E-2</v>
      </c>
      <c r="D15" s="77">
        <f>B15*C15</f>
        <v>172.50000000000003</v>
      </c>
      <c r="E15" s="296">
        <v>8.5500000000000007E-2</v>
      </c>
      <c r="F15" s="76">
        <f>B15*E15</f>
        <v>213.75000000000003</v>
      </c>
    </row>
    <row r="16" spans="1:6" x14ac:dyDescent="0.25">
      <c r="A16" s="57" t="s">
        <v>83</v>
      </c>
      <c r="B16" s="71">
        <f t="shared" si="0"/>
        <v>2500</v>
      </c>
      <c r="C16" s="59">
        <v>4.0000000000000001E-3</v>
      </c>
      <c r="D16" s="77">
        <f>B16*C16</f>
        <v>10</v>
      </c>
      <c r="E16" s="296">
        <v>1.9E-2</v>
      </c>
      <c r="F16" s="76">
        <f>B16*E16</f>
        <v>47.5</v>
      </c>
    </row>
    <row r="17" spans="1:6" x14ac:dyDescent="0.25">
      <c r="A17" s="57" t="s">
        <v>84</v>
      </c>
      <c r="B17" s="71">
        <f t="shared" si="0"/>
        <v>2500</v>
      </c>
      <c r="C17" s="59">
        <v>4.0099999999999997E-2</v>
      </c>
      <c r="D17" s="77">
        <f>B17*C17</f>
        <v>100.24999999999999</v>
      </c>
      <c r="E17" s="296">
        <v>6.0100000000000001E-2</v>
      </c>
      <c r="F17" s="76">
        <f>B17*E17</f>
        <v>150.25</v>
      </c>
    </row>
    <row r="18" spans="1:6" x14ac:dyDescent="0.25">
      <c r="A18" s="57" t="s">
        <v>89</v>
      </c>
      <c r="B18" s="71"/>
      <c r="C18" s="59">
        <v>9.7199999999999995E-2</v>
      </c>
      <c r="D18" s="77">
        <f>B18*C18</f>
        <v>0</v>
      </c>
      <c r="E18" s="296">
        <v>0.1457</v>
      </c>
      <c r="F18" s="76">
        <f>B18*E18</f>
        <v>0</v>
      </c>
    </row>
    <row r="19" spans="1:6" x14ac:dyDescent="0.25">
      <c r="A19" s="57" t="s">
        <v>90</v>
      </c>
      <c r="B19" s="71"/>
      <c r="C19" s="59">
        <v>1.4E-3</v>
      </c>
      <c r="D19" s="77">
        <f>B19*C19</f>
        <v>0</v>
      </c>
      <c r="E19" s="296">
        <v>2.0999999999999999E-3</v>
      </c>
      <c r="F19" s="76">
        <f>B19*E19</f>
        <v>0</v>
      </c>
    </row>
    <row r="20" spans="1:6" x14ac:dyDescent="0.25">
      <c r="A20" s="57" t="s">
        <v>40</v>
      </c>
      <c r="B20" s="103">
        <f>F2+F3</f>
        <v>0</v>
      </c>
      <c r="C20" s="59">
        <v>0.11310000000000001</v>
      </c>
      <c r="D20" s="72">
        <f>-B20*C20</f>
        <v>0</v>
      </c>
      <c r="E20" s="296"/>
      <c r="F20" s="76"/>
    </row>
    <row r="21" spans="1:6" x14ac:dyDescent="0.25">
      <c r="A21" s="61" t="s">
        <v>94</v>
      </c>
      <c r="B21" s="71">
        <f t="shared" si="0"/>
        <v>2500</v>
      </c>
      <c r="C21" s="60"/>
      <c r="D21" s="71"/>
      <c r="E21" s="102">
        <v>3.4500000000000003E-2</v>
      </c>
      <c r="F21" s="76">
        <f>B21*E21</f>
        <v>86.250000000000014</v>
      </c>
    </row>
    <row r="22" spans="1:6" x14ac:dyDescent="0.25">
      <c r="A22" s="54" t="s">
        <v>85</v>
      </c>
      <c r="B22" s="71">
        <f t="shared" si="0"/>
        <v>2500</v>
      </c>
      <c r="C22" s="60"/>
      <c r="D22" s="71"/>
      <c r="E22" s="102">
        <v>4.2000000000000003E-2</v>
      </c>
      <c r="F22" s="76">
        <f>B22*E22</f>
        <v>105</v>
      </c>
    </row>
    <row r="23" spans="1:6" x14ac:dyDescent="0.25">
      <c r="A23" s="54" t="s">
        <v>80</v>
      </c>
      <c r="B23" s="71">
        <f t="shared" si="0"/>
        <v>2500</v>
      </c>
      <c r="C23" s="60"/>
      <c r="D23" s="71"/>
      <c r="E23" s="102"/>
      <c r="F23" s="298">
        <f>D51</f>
        <v>41.150000000000006</v>
      </c>
    </row>
    <row r="24" spans="1:6" x14ac:dyDescent="0.25">
      <c r="A24" s="54" t="s">
        <v>92</v>
      </c>
      <c r="B24" s="71"/>
      <c r="C24" s="82">
        <v>2.4000000000000001E-4</v>
      </c>
      <c r="D24" s="71">
        <f>B24*C24</f>
        <v>0</v>
      </c>
      <c r="E24" s="98">
        <v>3.6000000000000002E-4</v>
      </c>
      <c r="F24" s="76">
        <f>B24*E24</f>
        <v>0</v>
      </c>
    </row>
    <row r="25" spans="1:6" x14ac:dyDescent="0.25">
      <c r="A25" s="54" t="s">
        <v>41</v>
      </c>
      <c r="B25" s="103">
        <f>$F$6*98.25%+F11+F12</f>
        <v>2504.25</v>
      </c>
      <c r="C25" s="59">
        <v>2.9000000000000001E-2</v>
      </c>
      <c r="D25" s="77">
        <f>B25*C25</f>
        <v>72.623249999999999</v>
      </c>
      <c r="E25" s="296"/>
      <c r="F25" s="76"/>
    </row>
    <row r="26" spans="1:6" x14ac:dyDescent="0.25">
      <c r="A26" s="54" t="s">
        <v>42</v>
      </c>
      <c r="B26" s="103">
        <f>$F$6*98.25%+F11+F12</f>
        <v>2504.25</v>
      </c>
      <c r="C26" s="59">
        <v>6.8000000000000005E-2</v>
      </c>
      <c r="D26" s="77">
        <f>B26*C26</f>
        <v>170.28900000000002</v>
      </c>
      <c r="E26" s="90"/>
      <c r="F26" s="76"/>
    </row>
    <row r="27" spans="1:6" ht="15.75" thickBot="1" x14ac:dyDescent="0.3">
      <c r="A27" s="54" t="s">
        <v>43</v>
      </c>
      <c r="B27" s="71"/>
      <c r="C27" s="56"/>
      <c r="D27" s="225"/>
      <c r="E27" s="90"/>
      <c r="F27" s="205"/>
    </row>
    <row r="28" spans="1:6" ht="15.75" thickBot="1" x14ac:dyDescent="0.3">
      <c r="A28" s="54" t="s">
        <v>44</v>
      </c>
      <c r="B28" s="72"/>
      <c r="C28" s="89"/>
      <c r="D28" s="227">
        <f>SUM(D10:D27)</f>
        <v>565.66224999999997</v>
      </c>
      <c r="E28" s="224"/>
      <c r="F28" s="227">
        <f>SUM(F9:F27)</f>
        <v>934.4</v>
      </c>
    </row>
    <row r="29" spans="1:6" ht="15.75" thickBot="1" x14ac:dyDescent="0.3">
      <c r="A29" s="54"/>
      <c r="B29" s="72"/>
      <c r="C29" s="56"/>
      <c r="D29" s="226"/>
      <c r="E29" s="91"/>
      <c r="F29" s="228"/>
    </row>
    <row r="30" spans="1:6" ht="15.75" thickBot="1" x14ac:dyDescent="0.3">
      <c r="A30" s="63" t="s">
        <v>45</v>
      </c>
      <c r="B30" s="72"/>
      <c r="C30" s="56"/>
      <c r="D30" s="72"/>
      <c r="E30" s="91"/>
      <c r="F30" s="229">
        <f>F6-D28</f>
        <v>1934.3377500000001</v>
      </c>
    </row>
    <row r="31" spans="1:6" ht="28.5" x14ac:dyDescent="0.25">
      <c r="A31" s="54" t="s">
        <v>46</v>
      </c>
      <c r="B31" s="211"/>
      <c r="C31" s="212"/>
      <c r="D31" s="211"/>
      <c r="E31" s="213"/>
      <c r="F31" s="214">
        <f>D58</f>
        <v>78.75</v>
      </c>
    </row>
    <row r="32" spans="1:6" x14ac:dyDescent="0.25">
      <c r="A32" s="358" t="s">
        <v>47</v>
      </c>
      <c r="B32" s="360"/>
      <c r="C32" s="64" t="s">
        <v>22</v>
      </c>
      <c r="D32" s="362"/>
      <c r="E32" s="92"/>
      <c r="F32" s="364" t="s">
        <v>49</v>
      </c>
    </row>
    <row r="33" spans="1:6" x14ac:dyDescent="0.25">
      <c r="A33" s="359"/>
      <c r="B33" s="361"/>
      <c r="C33" s="65" t="s">
        <v>50</v>
      </c>
      <c r="D33" s="363"/>
      <c r="E33" s="93"/>
      <c r="F33" s="365"/>
    </row>
    <row r="34" spans="1:6" x14ac:dyDescent="0.25">
      <c r="A34" s="63" t="s">
        <v>51</v>
      </c>
      <c r="B34" s="73">
        <f>+B36</f>
        <v>2054.9610000000002</v>
      </c>
      <c r="C34" s="193">
        <v>3.5000000000000003E-2</v>
      </c>
      <c r="D34" s="62"/>
      <c r="E34" s="94"/>
      <c r="F34" s="208">
        <f>B34*C34</f>
        <v>71.923635000000019</v>
      </c>
    </row>
    <row r="35" spans="1:6" ht="28.5" x14ac:dyDescent="0.25">
      <c r="A35" s="57"/>
      <c r="B35" s="74"/>
      <c r="C35" s="66"/>
      <c r="D35" s="67" t="s">
        <v>52</v>
      </c>
      <c r="E35" s="95"/>
      <c r="F35" s="78">
        <f>F30-F31</f>
        <v>1855.5877500000001</v>
      </c>
    </row>
    <row r="36" spans="1:6" ht="42.75" x14ac:dyDescent="0.25">
      <c r="A36" s="54" t="s">
        <v>53</v>
      </c>
      <c r="B36" s="73">
        <f>F30+F12+D25</f>
        <v>2054.9610000000002</v>
      </c>
      <c r="C36" s="68"/>
      <c r="D36" s="67" t="s">
        <v>54</v>
      </c>
      <c r="E36" s="95"/>
      <c r="F36" s="78">
        <f>D66</f>
        <v>195</v>
      </c>
    </row>
    <row r="37" spans="1:6" x14ac:dyDescent="0.25">
      <c r="A37" s="366"/>
      <c r="B37" s="368"/>
      <c r="C37" s="370"/>
      <c r="D37" s="69" t="s">
        <v>55</v>
      </c>
      <c r="E37" s="96"/>
      <c r="F37" s="374">
        <f>F6+F28</f>
        <v>3434.4</v>
      </c>
    </row>
    <row r="38" spans="1:6" ht="29.25" thickBot="1" x14ac:dyDescent="0.3">
      <c r="A38" s="367"/>
      <c r="B38" s="369"/>
      <c r="C38" s="371"/>
      <c r="D38" s="70" t="s">
        <v>56</v>
      </c>
      <c r="E38" s="97"/>
      <c r="F38" s="375"/>
    </row>
    <row r="40" spans="1:6" ht="15.75" customHeight="1" thickBot="1" x14ac:dyDescent="0.3">
      <c r="A40" s="347" t="s">
        <v>80</v>
      </c>
      <c r="B40" s="348"/>
      <c r="C40" s="257"/>
      <c r="D40" s="257"/>
    </row>
    <row r="41" spans="1:6" x14ac:dyDescent="0.25">
      <c r="A41" s="258"/>
      <c r="B41" s="349">
        <f>F6</f>
        <v>2500</v>
      </c>
      <c r="C41" s="352">
        <f>0.3%+0.68%+0.55%+0.016%</f>
        <v>1.5460000000000002E-2</v>
      </c>
      <c r="D41" s="355">
        <f>B41*C41</f>
        <v>38.650000000000006</v>
      </c>
    </row>
    <row r="42" spans="1:6" x14ac:dyDescent="0.25">
      <c r="A42" s="259" t="s">
        <v>105</v>
      </c>
      <c r="B42" s="350"/>
      <c r="C42" s="353"/>
      <c r="D42" s="356"/>
    </row>
    <row r="43" spans="1:6" x14ac:dyDescent="0.25">
      <c r="A43" s="259" t="s">
        <v>106</v>
      </c>
      <c r="B43" s="350"/>
      <c r="C43" s="353"/>
      <c r="D43" s="356"/>
    </row>
    <row r="44" spans="1:6" x14ac:dyDescent="0.25">
      <c r="A44" s="259" t="s">
        <v>107</v>
      </c>
      <c r="B44" s="350"/>
      <c r="C44" s="353"/>
      <c r="D44" s="356"/>
    </row>
    <row r="45" spans="1:6" x14ac:dyDescent="0.25">
      <c r="A45" s="259" t="s">
        <v>108</v>
      </c>
      <c r="B45" s="350"/>
      <c r="C45" s="353"/>
      <c r="D45" s="356"/>
    </row>
    <row r="46" spans="1:6" x14ac:dyDescent="0.25">
      <c r="A46" s="259" t="s">
        <v>109</v>
      </c>
      <c r="B46" s="350"/>
      <c r="C46" s="353"/>
      <c r="D46" s="356"/>
    </row>
    <row r="47" spans="1:6" ht="15.75" thickBot="1" x14ac:dyDescent="0.3">
      <c r="A47" s="260" t="s">
        <v>110</v>
      </c>
      <c r="B47" s="351"/>
      <c r="C47" s="354"/>
      <c r="D47" s="357"/>
    </row>
    <row r="48" spans="1:6" ht="15.75" thickBot="1" x14ac:dyDescent="0.3">
      <c r="A48" s="257"/>
      <c r="B48" s="261"/>
      <c r="C48" s="261"/>
      <c r="D48" s="261"/>
    </row>
    <row r="49" spans="1:4" ht="15.75" thickBot="1" x14ac:dyDescent="0.3">
      <c r="A49" s="262" t="s">
        <v>111</v>
      </c>
      <c r="B49" s="263">
        <f>B17</f>
        <v>2500</v>
      </c>
      <c r="C49" s="264">
        <v>1E-3</v>
      </c>
      <c r="D49" s="265">
        <f>C49*B49</f>
        <v>2.5</v>
      </c>
    </row>
    <row r="50" spans="1:4" ht="15.75" thickBot="1" x14ac:dyDescent="0.3">
      <c r="A50" s="257"/>
      <c r="B50" s="257"/>
      <c r="C50" s="257"/>
      <c r="D50" s="257"/>
    </row>
    <row r="51" spans="1:4" ht="15.75" thickBot="1" x14ac:dyDescent="0.3">
      <c r="A51" s="262" t="s">
        <v>112</v>
      </c>
      <c r="B51" s="266"/>
      <c r="C51" s="266"/>
      <c r="D51" s="267">
        <f>D41+D49</f>
        <v>41.150000000000006</v>
      </c>
    </row>
    <row r="52" spans="1:4" ht="15.75" thickBot="1" x14ac:dyDescent="0.3">
      <c r="A52" s="257"/>
      <c r="B52" s="257"/>
      <c r="C52" s="257"/>
      <c r="D52" s="257"/>
    </row>
    <row r="53" spans="1:4" ht="15.75" customHeight="1" thickBot="1" x14ac:dyDescent="0.3">
      <c r="A53" s="344" t="s">
        <v>113</v>
      </c>
      <c r="B53" s="345"/>
      <c r="C53" s="345"/>
      <c r="D53" s="346"/>
    </row>
    <row r="54" spans="1:4" x14ac:dyDescent="0.25">
      <c r="A54" s="268" t="s">
        <v>114</v>
      </c>
      <c r="B54" s="272">
        <f>F6</f>
        <v>2500</v>
      </c>
      <c r="C54" s="269">
        <v>2.4E-2</v>
      </c>
      <c r="D54" s="270">
        <f>C54*B54</f>
        <v>60</v>
      </c>
    </row>
    <row r="55" spans="1:4" x14ac:dyDescent="0.25">
      <c r="A55" s="271" t="s">
        <v>115</v>
      </c>
      <c r="B55" s="272">
        <f>B54</f>
        <v>2500</v>
      </c>
      <c r="C55" s="273">
        <v>7.4999999999999997E-3</v>
      </c>
      <c r="D55" s="274">
        <f t="shared" ref="D55:D56" si="1">C55*B55</f>
        <v>18.75</v>
      </c>
    </row>
    <row r="56" spans="1:4" x14ac:dyDescent="0.25">
      <c r="A56" s="271" t="s">
        <v>116</v>
      </c>
      <c r="B56" s="272">
        <f>B24</f>
        <v>0</v>
      </c>
      <c r="C56" s="273">
        <v>-1.7000000000000001E-2</v>
      </c>
      <c r="D56" s="274">
        <f t="shared" si="1"/>
        <v>0</v>
      </c>
    </row>
    <row r="57" spans="1:4" x14ac:dyDescent="0.25">
      <c r="A57" s="54" t="s">
        <v>117</v>
      </c>
      <c r="B57" s="275"/>
      <c r="C57" s="59">
        <v>0.11310000000000001</v>
      </c>
      <c r="D57" s="276">
        <f>C57*B57</f>
        <v>0</v>
      </c>
    </row>
    <row r="58" spans="1:4" ht="15.75" thickBot="1" x14ac:dyDescent="0.3">
      <c r="A58" s="294" t="s">
        <v>118</v>
      </c>
      <c r="B58" s="277"/>
      <c r="C58" s="278"/>
      <c r="D58" s="279">
        <f>SUM(D54:D57)</f>
        <v>78.75</v>
      </c>
    </row>
    <row r="59" spans="1:4" x14ac:dyDescent="0.25">
      <c r="A59" s="146"/>
      <c r="B59" s="146"/>
      <c r="C59" s="146"/>
      <c r="D59" s="146"/>
    </row>
    <row r="60" spans="1:4" ht="15.75" thickBot="1" x14ac:dyDescent="0.3">
      <c r="A60" s="146"/>
      <c r="B60" s="146"/>
      <c r="C60" s="146"/>
      <c r="D60" s="146"/>
    </row>
    <row r="61" spans="1:4" ht="15.75" thickBot="1" x14ac:dyDescent="0.3">
      <c r="A61" s="344" t="s">
        <v>125</v>
      </c>
      <c r="B61" s="345"/>
      <c r="C61" s="345"/>
      <c r="D61" s="346"/>
    </row>
    <row r="62" spans="1:4" x14ac:dyDescent="0.25">
      <c r="A62" s="281" t="s">
        <v>119</v>
      </c>
      <c r="B62" s="282"/>
      <c r="C62" s="282"/>
      <c r="D62" s="283">
        <f>-F26</f>
        <v>0</v>
      </c>
    </row>
    <row r="63" spans="1:4" x14ac:dyDescent="0.25">
      <c r="A63" s="284" t="s">
        <v>120</v>
      </c>
      <c r="B63" s="285"/>
      <c r="C63" s="286">
        <v>1.5</v>
      </c>
      <c r="D63" s="287" t="s">
        <v>121</v>
      </c>
    </row>
    <row r="64" spans="1:4" x14ac:dyDescent="0.25">
      <c r="A64" s="284" t="s">
        <v>122</v>
      </c>
      <c r="B64" s="288">
        <f>F6</f>
        <v>2500</v>
      </c>
      <c r="C64" s="289">
        <v>1.7999999999999999E-2</v>
      </c>
      <c r="D64" s="290">
        <f>C64*B64</f>
        <v>45</v>
      </c>
    </row>
    <row r="65" spans="1:4" x14ac:dyDescent="0.25">
      <c r="A65" s="284" t="s">
        <v>123</v>
      </c>
      <c r="B65" s="288">
        <f>B64</f>
        <v>2500</v>
      </c>
      <c r="C65" s="289">
        <v>0.06</v>
      </c>
      <c r="D65" s="290">
        <f>C65*B65</f>
        <v>150</v>
      </c>
    </row>
    <row r="66" spans="1:4" ht="15.75" thickBot="1" x14ac:dyDescent="0.3">
      <c r="A66" s="295" t="s">
        <v>124</v>
      </c>
      <c r="B66" s="291"/>
      <c r="C66" s="291"/>
      <c r="D66" s="293">
        <f>SUM(D62:D65)</f>
        <v>195</v>
      </c>
    </row>
  </sheetData>
  <mergeCells count="14">
    <mergeCell ref="A61:D61"/>
    <mergeCell ref="A40:B40"/>
    <mergeCell ref="B41:B47"/>
    <mergeCell ref="C41:C47"/>
    <mergeCell ref="D41:D47"/>
    <mergeCell ref="A53:D53"/>
    <mergeCell ref="F32:F33"/>
    <mergeCell ref="A37:A38"/>
    <mergeCell ref="B37:B38"/>
    <mergeCell ref="C37:C38"/>
    <mergeCell ref="F37:F38"/>
    <mergeCell ref="A32:A33"/>
    <mergeCell ref="B32:B33"/>
    <mergeCell ref="D32:D3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6"/>
  <sheetViews>
    <sheetView zoomScaleNormal="100" workbookViewId="0">
      <selection activeCell="H32" sqref="H32"/>
    </sheetView>
  </sheetViews>
  <sheetFormatPr baseColWidth="10" defaultRowHeight="15" x14ac:dyDescent="0.25"/>
  <cols>
    <col min="1" max="1" width="62" style="42" customWidth="1"/>
    <col min="2" max="2" width="12.140625" style="42" bestFit="1" customWidth="1"/>
    <col min="3" max="3" width="16.28515625" style="42" customWidth="1"/>
    <col min="4" max="4" width="11.85546875" style="42" customWidth="1"/>
    <col min="5" max="5" width="17.140625" style="42" customWidth="1"/>
    <col min="6" max="6" width="15.7109375" style="42" customWidth="1"/>
    <col min="7" max="8" width="11.42578125" style="42"/>
    <col min="9" max="9" width="24.7109375" style="42" bestFit="1" customWidth="1"/>
    <col min="10" max="11" width="11.42578125" style="42"/>
    <col min="12" max="12" width="12.42578125" style="42" bestFit="1" customWidth="1"/>
    <col min="13" max="16384" width="11.42578125" style="42"/>
  </cols>
  <sheetData>
    <row r="1" spans="1:10" x14ac:dyDescent="0.25">
      <c r="A1" s="29" t="s">
        <v>126</v>
      </c>
      <c r="B1" s="40">
        <f>24*52/12</f>
        <v>104</v>
      </c>
      <c r="C1" s="101"/>
      <c r="D1" s="40">
        <v>10.15</v>
      </c>
      <c r="E1" s="86"/>
      <c r="F1" s="41">
        <f>D1*B1</f>
        <v>1055.6000000000001</v>
      </c>
    </row>
    <row r="2" spans="1:10" x14ac:dyDescent="0.25">
      <c r="A2" s="30" t="s">
        <v>32</v>
      </c>
      <c r="B2" s="43"/>
      <c r="C2" s="44"/>
      <c r="D2" s="43"/>
      <c r="E2" s="87"/>
      <c r="F2" s="100"/>
    </row>
    <row r="3" spans="1:10" x14ac:dyDescent="0.25">
      <c r="A3" s="30" t="s">
        <v>76</v>
      </c>
      <c r="B3" s="186">
        <v>0.1</v>
      </c>
      <c r="C3" s="43"/>
      <c r="D3" s="304">
        <f>F1*5</f>
        <v>5278.0000000000009</v>
      </c>
      <c r="E3" s="87"/>
      <c r="F3" s="45">
        <f>D3*B3</f>
        <v>527.80000000000007</v>
      </c>
    </row>
    <row r="4" spans="1:10" x14ac:dyDescent="0.25">
      <c r="A4" s="42" t="s">
        <v>79</v>
      </c>
      <c r="B4" s="186">
        <v>0.1</v>
      </c>
      <c r="C4" s="43"/>
      <c r="D4" s="43"/>
      <c r="E4" s="87"/>
      <c r="F4" s="85">
        <v>580.58000000000004</v>
      </c>
    </row>
    <row r="5" spans="1:10" ht="15.75" thickBot="1" x14ac:dyDescent="0.3">
      <c r="A5" s="38"/>
      <c r="B5" s="38"/>
      <c r="C5" s="39"/>
      <c r="D5" s="37"/>
      <c r="E5" s="99"/>
      <c r="F5" s="79"/>
    </row>
    <row r="6" spans="1:10" ht="15.75" thickBot="1" x14ac:dyDescent="0.3">
      <c r="A6" s="47" t="s">
        <v>35</v>
      </c>
      <c r="F6" s="198">
        <f>F1+F2+F3+F4+F5</f>
        <v>2163.98</v>
      </c>
    </row>
    <row r="7" spans="1:10" ht="15.75" thickBot="1" x14ac:dyDescent="0.3">
      <c r="B7" s="48"/>
      <c r="C7" s="49"/>
      <c r="D7" s="49"/>
      <c r="E7" s="88"/>
      <c r="F7" s="50"/>
    </row>
    <row r="8" spans="1:10" ht="28.5" x14ac:dyDescent="0.25">
      <c r="A8" s="51"/>
      <c r="B8" s="52" t="s">
        <v>57</v>
      </c>
      <c r="C8" s="52" t="s">
        <v>22</v>
      </c>
      <c r="D8" s="52" t="s">
        <v>58</v>
      </c>
      <c r="E8" s="52" t="s">
        <v>22</v>
      </c>
      <c r="F8" s="53" t="s">
        <v>59</v>
      </c>
      <c r="I8" s="376" t="s">
        <v>138</v>
      </c>
      <c r="J8" s="377"/>
    </row>
    <row r="9" spans="1:10" x14ac:dyDescent="0.25">
      <c r="A9" s="54" t="s">
        <v>36</v>
      </c>
      <c r="B9" s="55"/>
      <c r="C9" s="56"/>
      <c r="D9" s="56"/>
      <c r="E9" s="89"/>
      <c r="F9" s="53"/>
      <c r="I9" s="30" t="s">
        <v>135</v>
      </c>
      <c r="J9" s="45">
        <f>F1*4</f>
        <v>4222.4000000000005</v>
      </c>
    </row>
    <row r="10" spans="1:10" x14ac:dyDescent="0.25">
      <c r="A10" s="57" t="s">
        <v>95</v>
      </c>
      <c r="B10" s="71">
        <f>$F$6</f>
        <v>2163.98</v>
      </c>
      <c r="C10" s="58"/>
      <c r="D10" s="74"/>
      <c r="E10" s="299">
        <v>7.0000000000000007E-2</v>
      </c>
      <c r="F10" s="76">
        <f>B10*E10</f>
        <v>151.47860000000003</v>
      </c>
      <c r="I10" s="30" t="s">
        <v>136</v>
      </c>
      <c r="J10" s="45">
        <f>F6</f>
        <v>2163.98</v>
      </c>
    </row>
    <row r="11" spans="1:10" x14ac:dyDescent="0.25">
      <c r="A11" s="57" t="s">
        <v>60</v>
      </c>
      <c r="B11" s="71"/>
      <c r="C11" s="59"/>
      <c r="D11" s="77"/>
      <c r="E11" s="296">
        <v>1.4999999999999999E-2</v>
      </c>
      <c r="F11" s="76">
        <f>B11*E11</f>
        <v>0</v>
      </c>
      <c r="I11" s="30" t="s">
        <v>137</v>
      </c>
      <c r="J11" s="45">
        <f>J10+J9</f>
        <v>6386.380000000001</v>
      </c>
    </row>
    <row r="12" spans="1:10" ht="15.75" thickBot="1" x14ac:dyDescent="0.3">
      <c r="A12" s="57" t="s">
        <v>37</v>
      </c>
      <c r="B12" s="71"/>
      <c r="C12" s="59"/>
      <c r="D12" s="77">
        <v>0</v>
      </c>
      <c r="E12" s="296"/>
      <c r="F12" s="76">
        <v>0</v>
      </c>
      <c r="I12" s="313" t="s">
        <v>79</v>
      </c>
      <c r="J12" s="378">
        <f>J11/10</f>
        <v>638.63800000000015</v>
      </c>
    </row>
    <row r="13" spans="1:10" ht="15.75" thickBot="1" x14ac:dyDescent="0.3">
      <c r="A13" s="54" t="s">
        <v>38</v>
      </c>
      <c r="B13" s="71">
        <f t="shared" ref="B13:B27" si="0">$F$6</f>
        <v>2163.98</v>
      </c>
      <c r="D13" s="71"/>
      <c r="E13" s="98">
        <v>2.7E-2</v>
      </c>
      <c r="F13" s="76">
        <f>B13*E13</f>
        <v>58.427459999999996</v>
      </c>
    </row>
    <row r="14" spans="1:10" x14ac:dyDescent="0.25">
      <c r="A14" s="54" t="s">
        <v>39</v>
      </c>
      <c r="B14" s="71"/>
      <c r="C14" s="60"/>
      <c r="D14" s="71"/>
      <c r="E14" s="102"/>
      <c r="F14" s="76"/>
      <c r="I14" s="376" t="s">
        <v>134</v>
      </c>
      <c r="J14" s="377"/>
    </row>
    <row r="15" spans="1:10" x14ac:dyDescent="0.25">
      <c r="A15" s="57" t="s">
        <v>82</v>
      </c>
      <c r="B15" s="71">
        <f t="shared" si="0"/>
        <v>2163.98</v>
      </c>
      <c r="C15" s="59">
        <v>6.9000000000000006E-2</v>
      </c>
      <c r="D15" s="230">
        <f>B15*C15</f>
        <v>149.31462000000002</v>
      </c>
      <c r="E15" s="296">
        <v>8.5500000000000007E-2</v>
      </c>
      <c r="F15" s="76">
        <f>B15*E15</f>
        <v>185.02029000000002</v>
      </c>
      <c r="I15" s="30" t="s">
        <v>139</v>
      </c>
      <c r="J15" s="45">
        <v>1055.5999999999999</v>
      </c>
    </row>
    <row r="16" spans="1:10" x14ac:dyDescent="0.25">
      <c r="A16" s="57" t="s">
        <v>83</v>
      </c>
      <c r="B16" s="71">
        <f t="shared" si="0"/>
        <v>2163.98</v>
      </c>
      <c r="C16" s="59">
        <v>4.0000000000000001E-3</v>
      </c>
      <c r="D16" s="77">
        <f>B16*C16</f>
        <v>8.6559200000000001</v>
      </c>
      <c r="E16" s="296">
        <v>1.9E-2</v>
      </c>
      <c r="F16" s="76">
        <f>B16*E16</f>
        <v>41.11562</v>
      </c>
      <c r="I16" s="30" t="s">
        <v>140</v>
      </c>
      <c r="J16" s="46">
        <f>2.5*5</f>
        <v>12.5</v>
      </c>
    </row>
    <row r="17" spans="1:16" x14ac:dyDescent="0.25">
      <c r="A17" s="57" t="s">
        <v>84</v>
      </c>
      <c r="B17" s="71">
        <f t="shared" si="0"/>
        <v>2163.98</v>
      </c>
      <c r="C17" s="59">
        <v>4.0099999999999997E-2</v>
      </c>
      <c r="D17" s="77">
        <f>B17*C17</f>
        <v>86.775597999999988</v>
      </c>
      <c r="E17" s="296">
        <v>6.0100000000000001E-2</v>
      </c>
      <c r="F17" s="76">
        <f>B17*E17</f>
        <v>130.05519799999999</v>
      </c>
      <c r="I17" s="379" t="s">
        <v>141</v>
      </c>
      <c r="J17" s="46">
        <v>13</v>
      </c>
    </row>
    <row r="18" spans="1:16" x14ac:dyDescent="0.25">
      <c r="A18" s="57" t="s">
        <v>89</v>
      </c>
      <c r="B18" s="71"/>
      <c r="C18" s="59">
        <v>9.7199999999999995E-2</v>
      </c>
      <c r="D18" s="77">
        <f>B18*C18</f>
        <v>0</v>
      </c>
      <c r="E18" s="296">
        <v>0.1457</v>
      </c>
      <c r="F18" s="76"/>
      <c r="I18" s="379" t="s">
        <v>142</v>
      </c>
      <c r="J18" s="45">
        <f>J15/26</f>
        <v>40.599999999999994</v>
      </c>
    </row>
    <row r="19" spans="1:16" ht="15.75" thickBot="1" x14ac:dyDescent="0.3">
      <c r="A19" s="57" t="s">
        <v>90</v>
      </c>
      <c r="B19" s="71"/>
      <c r="C19" s="59">
        <v>1.4E-3</v>
      </c>
      <c r="D19" s="77">
        <f>B19*C19</f>
        <v>0</v>
      </c>
      <c r="E19" s="296">
        <v>2.0999999999999999E-3</v>
      </c>
      <c r="F19" s="76"/>
      <c r="I19" s="380" t="s">
        <v>79</v>
      </c>
      <c r="J19" s="378">
        <f>J18*J17</f>
        <v>527.79999999999995</v>
      </c>
    </row>
    <row r="20" spans="1:16" x14ac:dyDescent="0.25">
      <c r="A20" s="57" t="s">
        <v>40</v>
      </c>
      <c r="B20" s="71"/>
      <c r="C20" s="59">
        <v>0.11310000000000001</v>
      </c>
      <c r="D20" s="77"/>
      <c r="E20" s="296"/>
      <c r="F20" s="76"/>
      <c r="I20" s="305" t="s">
        <v>143</v>
      </c>
      <c r="J20" s="306">
        <f>J12</f>
        <v>638.63800000000015</v>
      </c>
    </row>
    <row r="21" spans="1:16" x14ac:dyDescent="0.25">
      <c r="A21" s="61" t="s">
        <v>97</v>
      </c>
      <c r="B21" s="71">
        <f t="shared" si="0"/>
        <v>2163.98</v>
      </c>
      <c r="C21" s="60"/>
      <c r="D21" s="71"/>
      <c r="E21" s="102">
        <v>3.4500000000000003E-2</v>
      </c>
      <c r="F21" s="76">
        <f>B21*E21</f>
        <v>74.65731000000001</v>
      </c>
    </row>
    <row r="22" spans="1:16" ht="15.75" thickBot="1" x14ac:dyDescent="0.3">
      <c r="A22" s="54" t="s">
        <v>85</v>
      </c>
      <c r="B22" s="71">
        <f t="shared" si="0"/>
        <v>2163.98</v>
      </c>
      <c r="C22" s="60"/>
      <c r="D22" s="71"/>
      <c r="E22" s="102">
        <v>4.2000000000000003E-2</v>
      </c>
      <c r="F22" s="76">
        <f>B22*E22</f>
        <v>90.887160000000009</v>
      </c>
    </row>
    <row r="23" spans="1:16" x14ac:dyDescent="0.25">
      <c r="A23" s="54" t="s">
        <v>80</v>
      </c>
      <c r="B23" s="71"/>
      <c r="C23" s="60"/>
      <c r="D23" s="71"/>
      <c r="E23" s="102"/>
      <c r="F23" s="298">
        <f>D51</f>
        <v>35.619110800000009</v>
      </c>
      <c r="I23" s="307" t="s">
        <v>144</v>
      </c>
      <c r="J23" s="308" t="s">
        <v>145</v>
      </c>
      <c r="K23" s="308" t="s">
        <v>146</v>
      </c>
      <c r="L23" s="308" t="s">
        <v>147</v>
      </c>
      <c r="M23" s="308" t="s">
        <v>146</v>
      </c>
      <c r="N23" s="308" t="s">
        <v>148</v>
      </c>
      <c r="O23" s="308" t="s">
        <v>149</v>
      </c>
      <c r="P23" s="309" t="s">
        <v>150</v>
      </c>
    </row>
    <row r="24" spans="1:16" x14ac:dyDescent="0.25">
      <c r="A24" s="54" t="s">
        <v>91</v>
      </c>
      <c r="B24" s="71"/>
      <c r="C24" s="82"/>
      <c r="D24" s="71"/>
      <c r="E24" s="98"/>
      <c r="F24" s="76"/>
      <c r="I24" s="30" t="s">
        <v>151</v>
      </c>
      <c r="J24" s="310">
        <v>1055.5999999999999</v>
      </c>
      <c r="K24" s="310">
        <f>J24</f>
        <v>1055.5999999999999</v>
      </c>
      <c r="L24" s="310">
        <f>F1</f>
        <v>1055.6000000000001</v>
      </c>
      <c r="M24" s="310">
        <f>L24</f>
        <v>1055.6000000000001</v>
      </c>
      <c r="N24" s="43">
        <f>ROUND(0.3205/0.6*((1.6*M24/K24)-1),4)</f>
        <v>0.32050000000000001</v>
      </c>
      <c r="O24" s="311">
        <f>N24*K24</f>
        <v>338.31979999999999</v>
      </c>
      <c r="P24" s="312">
        <f>O24</f>
        <v>338.31979999999999</v>
      </c>
    </row>
    <row r="25" spans="1:16" x14ac:dyDescent="0.25">
      <c r="A25" s="54" t="s">
        <v>41</v>
      </c>
      <c r="B25" s="77">
        <f>$F$6*98.25%+F11+F12</f>
        <v>2126.1103499999999</v>
      </c>
      <c r="C25" s="59">
        <v>2.9000000000000001E-2</v>
      </c>
      <c r="D25" s="77">
        <f>B25*C25</f>
        <v>61.657200150000001</v>
      </c>
      <c r="E25" s="296"/>
      <c r="F25" s="76"/>
      <c r="I25" s="30" t="s">
        <v>152</v>
      </c>
      <c r="J25" s="310">
        <v>1055.5999999999999</v>
      </c>
      <c r="K25" s="310">
        <f>K24+J25</f>
        <v>2111.1999999999998</v>
      </c>
      <c r="L25" s="310">
        <f>L24</f>
        <v>1055.6000000000001</v>
      </c>
      <c r="M25" s="310">
        <f>M24+L25</f>
        <v>2111.2000000000003</v>
      </c>
      <c r="N25" s="43">
        <f t="shared" ref="N25:N28" si="1">ROUND(0.3205/0.6*((1.6*M25/K25)-1),4)</f>
        <v>0.32050000000000001</v>
      </c>
      <c r="O25" s="311">
        <f t="shared" ref="O25:O28" si="2">N25*K25</f>
        <v>676.63959999999997</v>
      </c>
      <c r="P25" s="312">
        <f>O25-O24</f>
        <v>338.31979999999999</v>
      </c>
    </row>
    <row r="26" spans="1:16" x14ac:dyDescent="0.25">
      <c r="A26" s="54" t="s">
        <v>42</v>
      </c>
      <c r="B26" s="77">
        <f>$F$6*98.25%+F11+F12</f>
        <v>2126.1103499999999</v>
      </c>
      <c r="C26" s="59">
        <v>6.8000000000000005E-2</v>
      </c>
      <c r="D26" s="77">
        <f>B26*C26</f>
        <v>144.57550380000001</v>
      </c>
      <c r="E26" s="296"/>
      <c r="F26" s="76"/>
      <c r="I26" s="30" t="s">
        <v>153</v>
      </c>
      <c r="J26" s="310">
        <v>1055.5999999999999</v>
      </c>
      <c r="K26" s="310">
        <f t="shared" ref="K26:M28" si="3">K25+J26</f>
        <v>3166.7999999999997</v>
      </c>
      <c r="L26" s="310">
        <f t="shared" ref="L26:L28" si="4">L25</f>
        <v>1055.6000000000001</v>
      </c>
      <c r="M26" s="310">
        <f t="shared" si="3"/>
        <v>3166.8</v>
      </c>
      <c r="N26" s="43">
        <f t="shared" si="1"/>
        <v>0.32050000000000001</v>
      </c>
      <c r="O26" s="311">
        <f t="shared" si="2"/>
        <v>1014.9594</v>
      </c>
      <c r="P26" s="312">
        <f t="shared" ref="P26:P28" si="5">O26-O25</f>
        <v>338.31979999999999</v>
      </c>
    </row>
    <row r="27" spans="1:16" ht="15.75" thickBot="1" x14ac:dyDescent="0.3">
      <c r="A27" s="54" t="s">
        <v>43</v>
      </c>
      <c r="B27" s="71">
        <f t="shared" si="0"/>
        <v>2163.98</v>
      </c>
      <c r="C27" s="56"/>
      <c r="D27" s="225"/>
      <c r="E27" s="296"/>
      <c r="F27" s="318">
        <f>-P28</f>
        <v>253.54456400000004</v>
      </c>
      <c r="H27" s="85"/>
      <c r="I27" s="30" t="s">
        <v>154</v>
      </c>
      <c r="J27" s="310">
        <v>1055.5999999999999</v>
      </c>
      <c r="K27" s="310">
        <f t="shared" si="3"/>
        <v>4222.3999999999996</v>
      </c>
      <c r="L27" s="310">
        <f t="shared" si="4"/>
        <v>1055.6000000000001</v>
      </c>
      <c r="M27" s="310">
        <f t="shared" si="3"/>
        <v>4222.4000000000005</v>
      </c>
      <c r="N27" s="43">
        <f t="shared" si="1"/>
        <v>0.32050000000000001</v>
      </c>
      <c r="O27" s="311">
        <f t="shared" si="2"/>
        <v>1353.2791999999999</v>
      </c>
      <c r="P27" s="312">
        <f t="shared" si="5"/>
        <v>338.31979999999999</v>
      </c>
    </row>
    <row r="28" spans="1:16" ht="15.75" thickBot="1" x14ac:dyDescent="0.3">
      <c r="A28" s="54" t="s">
        <v>44</v>
      </c>
      <c r="B28" s="72"/>
      <c r="C28" s="89"/>
      <c r="D28" s="227">
        <f>SUM(D9:D26)</f>
        <v>450.97884195000006</v>
      </c>
      <c r="E28" s="300"/>
      <c r="F28" s="227">
        <f>SUM(F9:F27)</f>
        <v>1020.8053128000001</v>
      </c>
      <c r="I28" s="313" t="s">
        <v>155</v>
      </c>
      <c r="J28" s="314">
        <v>2163.98</v>
      </c>
      <c r="K28" s="314">
        <f t="shared" si="3"/>
        <v>6386.3799999999992</v>
      </c>
      <c r="L28" s="314">
        <f t="shared" si="4"/>
        <v>1055.6000000000001</v>
      </c>
      <c r="M28" s="314">
        <f t="shared" si="3"/>
        <v>5278.0000000000009</v>
      </c>
      <c r="N28" s="315">
        <f t="shared" si="1"/>
        <v>0.17219999999999999</v>
      </c>
      <c r="O28" s="316">
        <f t="shared" si="2"/>
        <v>1099.7346359999999</v>
      </c>
      <c r="P28" s="317">
        <f t="shared" si="5"/>
        <v>-253.54456400000004</v>
      </c>
    </row>
    <row r="29" spans="1:16" ht="15.75" thickBot="1" x14ac:dyDescent="0.3">
      <c r="A29" s="54"/>
      <c r="B29" s="72"/>
      <c r="C29" s="56"/>
      <c r="D29" s="226"/>
      <c r="E29" s="91"/>
      <c r="F29" s="228"/>
    </row>
    <row r="30" spans="1:16" ht="16.5" thickTop="1" thickBot="1" x14ac:dyDescent="0.3">
      <c r="A30" s="63" t="s">
        <v>45</v>
      </c>
      <c r="B30" s="72"/>
      <c r="C30" s="56"/>
      <c r="D30" s="72"/>
      <c r="E30" s="91"/>
      <c r="F30" s="231">
        <f>F6-D28</f>
        <v>1713.00115805</v>
      </c>
    </row>
    <row r="31" spans="1:16" ht="29.25" thickTop="1" x14ac:dyDescent="0.25">
      <c r="A31" s="54" t="s">
        <v>46</v>
      </c>
      <c r="B31" s="211"/>
      <c r="C31" s="212"/>
      <c r="D31" s="211"/>
      <c r="E31" s="213"/>
      <c r="F31" s="214"/>
    </row>
    <row r="32" spans="1:16" x14ac:dyDescent="0.25">
      <c r="A32" s="358" t="s">
        <v>47</v>
      </c>
      <c r="B32" s="360" t="s">
        <v>48</v>
      </c>
      <c r="C32" s="64" t="s">
        <v>22</v>
      </c>
      <c r="D32" s="362"/>
      <c r="E32" s="92"/>
      <c r="F32" s="364" t="s">
        <v>49</v>
      </c>
    </row>
    <row r="33" spans="1:6" ht="28.5" x14ac:dyDescent="0.25">
      <c r="A33" s="359"/>
      <c r="B33" s="361"/>
      <c r="C33" s="65" t="s">
        <v>50</v>
      </c>
      <c r="D33" s="363"/>
      <c r="E33" s="93"/>
      <c r="F33" s="365"/>
    </row>
    <row r="34" spans="1:6" ht="15.75" thickBot="1" x14ac:dyDescent="0.3">
      <c r="A34" s="63" t="s">
        <v>51</v>
      </c>
      <c r="B34" s="73">
        <f>+B36</f>
        <v>1774.6583582000001</v>
      </c>
      <c r="C34" s="193">
        <v>1.4999999999999999E-2</v>
      </c>
      <c r="D34" s="62"/>
      <c r="E34" s="94"/>
      <c r="F34" s="106">
        <f>+B34*C34</f>
        <v>26.619875372999999</v>
      </c>
    </row>
    <row r="35" spans="1:6" ht="29.25" thickBot="1" x14ac:dyDescent="0.3">
      <c r="A35" s="57"/>
      <c r="B35" s="74"/>
      <c r="C35" s="66"/>
      <c r="D35" s="67" t="s">
        <v>52</v>
      </c>
      <c r="E35" s="95"/>
      <c r="F35" s="210">
        <f>F30-F34</f>
        <v>1686.3812826769999</v>
      </c>
    </row>
    <row r="36" spans="1:6" ht="57" x14ac:dyDescent="0.25">
      <c r="A36" s="54" t="s">
        <v>53</v>
      </c>
      <c r="B36" s="73">
        <f>F30+D25+F12</f>
        <v>1774.6583582000001</v>
      </c>
      <c r="C36" s="68"/>
      <c r="D36" s="67" t="s">
        <v>54</v>
      </c>
      <c r="E36" s="95"/>
      <c r="F36" s="209">
        <v>0</v>
      </c>
    </row>
    <row r="37" spans="1:6" x14ac:dyDescent="0.25">
      <c r="A37" s="366"/>
      <c r="B37" s="368"/>
      <c r="C37" s="370"/>
      <c r="D37" s="69" t="s">
        <v>55</v>
      </c>
      <c r="E37" s="96"/>
      <c r="F37" s="372">
        <f>F6+F28</f>
        <v>3184.7853128000002</v>
      </c>
    </row>
    <row r="38" spans="1:6" ht="43.5" thickBot="1" x14ac:dyDescent="0.3">
      <c r="A38" s="367"/>
      <c r="B38" s="369"/>
      <c r="C38" s="371"/>
      <c r="D38" s="70" t="s">
        <v>56</v>
      </c>
      <c r="E38" s="97"/>
      <c r="F38" s="373"/>
    </row>
    <row r="40" spans="1:6" ht="15.75" customHeight="1" thickBot="1" x14ac:dyDescent="0.3">
      <c r="A40" s="347" t="s">
        <v>80</v>
      </c>
      <c r="B40" s="348"/>
      <c r="C40" s="257"/>
      <c r="D40" s="257"/>
    </row>
    <row r="41" spans="1:6" x14ac:dyDescent="0.25">
      <c r="A41" s="258"/>
      <c r="B41" s="349">
        <f>F6</f>
        <v>2163.98</v>
      </c>
      <c r="C41" s="352">
        <f>0.3%+0.68%+0.55%+0.016%</f>
        <v>1.5460000000000002E-2</v>
      </c>
      <c r="D41" s="355">
        <f>B41*C41</f>
        <v>33.455130800000006</v>
      </c>
    </row>
    <row r="42" spans="1:6" x14ac:dyDescent="0.25">
      <c r="A42" s="259" t="s">
        <v>105</v>
      </c>
      <c r="B42" s="350"/>
      <c r="C42" s="353"/>
      <c r="D42" s="356"/>
    </row>
    <row r="43" spans="1:6" x14ac:dyDescent="0.25">
      <c r="A43" s="259" t="s">
        <v>106</v>
      </c>
      <c r="B43" s="350"/>
      <c r="C43" s="353"/>
      <c r="D43" s="356"/>
    </row>
    <row r="44" spans="1:6" x14ac:dyDescent="0.25">
      <c r="A44" s="259" t="s">
        <v>107</v>
      </c>
      <c r="B44" s="350"/>
      <c r="C44" s="353"/>
      <c r="D44" s="356"/>
    </row>
    <row r="45" spans="1:6" x14ac:dyDescent="0.25">
      <c r="A45" s="259" t="s">
        <v>108</v>
      </c>
      <c r="B45" s="350"/>
      <c r="C45" s="353"/>
      <c r="D45" s="356"/>
    </row>
    <row r="46" spans="1:6" x14ac:dyDescent="0.25">
      <c r="A46" s="259" t="s">
        <v>109</v>
      </c>
      <c r="B46" s="350"/>
      <c r="C46" s="353"/>
      <c r="D46" s="356"/>
    </row>
    <row r="47" spans="1:6" ht="15.75" thickBot="1" x14ac:dyDescent="0.3">
      <c r="A47" s="260" t="s">
        <v>110</v>
      </c>
      <c r="B47" s="351"/>
      <c r="C47" s="354"/>
      <c r="D47" s="357"/>
    </row>
    <row r="48" spans="1:6" ht="15.75" thickBot="1" x14ac:dyDescent="0.3">
      <c r="A48" s="257"/>
      <c r="B48" s="261"/>
      <c r="C48" s="261"/>
      <c r="D48" s="261"/>
    </row>
    <row r="49" spans="1:5" ht="15.75" thickBot="1" x14ac:dyDescent="0.3">
      <c r="A49" s="262" t="s">
        <v>111</v>
      </c>
      <c r="B49" s="263">
        <f>B17</f>
        <v>2163.98</v>
      </c>
      <c r="C49" s="264">
        <v>1E-3</v>
      </c>
      <c r="D49" s="265">
        <f>C49*B49</f>
        <v>2.16398</v>
      </c>
    </row>
    <row r="50" spans="1:5" ht="15.75" thickBot="1" x14ac:dyDescent="0.3">
      <c r="A50" s="257"/>
      <c r="B50" s="257"/>
      <c r="C50" s="257"/>
      <c r="D50" s="257"/>
      <c r="E50" s="146"/>
    </row>
    <row r="51" spans="1:5" ht="15.75" thickBot="1" x14ac:dyDescent="0.3">
      <c r="A51" s="262" t="s">
        <v>112</v>
      </c>
      <c r="B51" s="266"/>
      <c r="C51" s="266"/>
      <c r="D51" s="267">
        <f>D41+D49</f>
        <v>35.619110800000009</v>
      </c>
    </row>
    <row r="52" spans="1:5" ht="15.75" thickBot="1" x14ac:dyDescent="0.3">
      <c r="A52" s="257"/>
      <c r="B52" s="257"/>
      <c r="C52" s="257"/>
      <c r="D52" s="257"/>
    </row>
    <row r="53" spans="1:5" ht="15.75" customHeight="1" thickBot="1" x14ac:dyDescent="0.3">
      <c r="A53" s="344" t="s">
        <v>113</v>
      </c>
      <c r="B53" s="345"/>
      <c r="C53" s="345"/>
      <c r="D53" s="346"/>
    </row>
    <row r="54" spans="1:5" x14ac:dyDescent="0.25">
      <c r="A54" s="268" t="s">
        <v>114</v>
      </c>
      <c r="B54" s="272">
        <f>F6</f>
        <v>2163.98</v>
      </c>
      <c r="C54" s="269">
        <v>2.4E-2</v>
      </c>
      <c r="D54" s="270">
        <f>C54*B54</f>
        <v>51.935520000000004</v>
      </c>
    </row>
    <row r="55" spans="1:5" x14ac:dyDescent="0.25">
      <c r="A55" s="271" t="s">
        <v>115</v>
      </c>
      <c r="B55" s="272">
        <f>B54</f>
        <v>2163.98</v>
      </c>
      <c r="C55" s="273">
        <v>7.4999999999999997E-3</v>
      </c>
      <c r="D55" s="274">
        <f t="shared" ref="D55:D56" si="6">C55*B55</f>
        <v>16.229849999999999</v>
      </c>
    </row>
    <row r="56" spans="1:5" x14ac:dyDescent="0.25">
      <c r="A56" s="271" t="s">
        <v>116</v>
      </c>
      <c r="B56" s="272">
        <f>B24</f>
        <v>0</v>
      </c>
      <c r="C56" s="273">
        <v>-1.7000000000000001E-2</v>
      </c>
      <c r="D56" s="274">
        <f t="shared" si="6"/>
        <v>0</v>
      </c>
    </row>
    <row r="57" spans="1:5" x14ac:dyDescent="0.25">
      <c r="A57" s="54" t="s">
        <v>117</v>
      </c>
      <c r="B57" s="275"/>
      <c r="C57" s="59">
        <v>0.11310000000000001</v>
      </c>
      <c r="D57" s="276">
        <f>C57*B57</f>
        <v>0</v>
      </c>
    </row>
    <row r="58" spans="1:5" ht="15.75" thickBot="1" x14ac:dyDescent="0.3">
      <c r="A58" s="294" t="s">
        <v>118</v>
      </c>
      <c r="B58" s="277"/>
      <c r="C58" s="278"/>
      <c r="D58" s="279">
        <f>SUM(D54:D57)</f>
        <v>68.165369999999996</v>
      </c>
    </row>
    <row r="59" spans="1:5" x14ac:dyDescent="0.25">
      <c r="A59" s="146"/>
      <c r="B59" s="146"/>
      <c r="C59" s="146"/>
      <c r="D59" s="146"/>
    </row>
    <row r="60" spans="1:5" ht="15.75" thickBot="1" x14ac:dyDescent="0.3">
      <c r="A60" s="146"/>
      <c r="B60" s="146"/>
      <c r="C60" s="146"/>
      <c r="D60" s="146"/>
    </row>
    <row r="61" spans="1:5" ht="15.75" thickBot="1" x14ac:dyDescent="0.3">
      <c r="A61" s="344" t="s">
        <v>125</v>
      </c>
      <c r="B61" s="345"/>
      <c r="C61" s="345"/>
      <c r="D61" s="346"/>
    </row>
    <row r="62" spans="1:5" x14ac:dyDescent="0.25">
      <c r="A62" s="281" t="s">
        <v>119</v>
      </c>
      <c r="B62" s="282"/>
      <c r="C62" s="282"/>
      <c r="D62" s="301">
        <f>-F27</f>
        <v>-253.54456400000004</v>
      </c>
    </row>
    <row r="63" spans="1:5" x14ac:dyDescent="0.25">
      <c r="A63" s="284" t="s">
        <v>120</v>
      </c>
      <c r="B63" s="285"/>
      <c r="C63" s="286">
        <v>1.5</v>
      </c>
      <c r="D63" s="287" t="s">
        <v>121</v>
      </c>
    </row>
    <row r="64" spans="1:5" x14ac:dyDescent="0.25">
      <c r="A64" s="284" t="s">
        <v>122</v>
      </c>
      <c r="B64" s="288">
        <f>F6</f>
        <v>2163.98</v>
      </c>
      <c r="C64" s="289">
        <v>1.7999999999999999E-2</v>
      </c>
      <c r="D64" s="290">
        <f>C64*B64</f>
        <v>38.951639999999998</v>
      </c>
    </row>
    <row r="65" spans="1:4" x14ac:dyDescent="0.25">
      <c r="A65" s="284" t="s">
        <v>123</v>
      </c>
      <c r="B65" s="288">
        <f>B64</f>
        <v>2163.98</v>
      </c>
      <c r="C65" s="289">
        <v>0.06</v>
      </c>
      <c r="D65" s="290">
        <f>C65*B65</f>
        <v>129.83879999999999</v>
      </c>
    </row>
    <row r="66" spans="1:4" ht="15.75" thickBot="1" x14ac:dyDescent="0.3">
      <c r="A66" s="295" t="s">
        <v>124</v>
      </c>
      <c r="B66" s="291"/>
      <c r="C66" s="291"/>
      <c r="D66" s="293">
        <f>SUM(D62:D65)</f>
        <v>-84.754124000000047</v>
      </c>
    </row>
  </sheetData>
  <mergeCells count="14">
    <mergeCell ref="A61:D61"/>
    <mergeCell ref="A40:B40"/>
    <mergeCell ref="B41:B47"/>
    <mergeCell ref="C41:C47"/>
    <mergeCell ref="D41:D47"/>
    <mergeCell ref="A53:D53"/>
    <mergeCell ref="F32:F33"/>
    <mergeCell ref="A37:A38"/>
    <mergeCell ref="B37:B38"/>
    <mergeCell ref="C37:C38"/>
    <mergeCell ref="F37:F38"/>
    <mergeCell ref="A32:A33"/>
    <mergeCell ref="B32:B33"/>
    <mergeCell ref="D32:D33"/>
  </mergeCells>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SALARIES</vt:lpstr>
      <vt:lpstr>CONDITIONS PARTICULIERES</vt:lpstr>
      <vt:lpstr>SALAIRES</vt:lpstr>
      <vt:lpstr>CALENDRIER DU MOIS DE MAI</vt:lpstr>
      <vt:lpstr>DUMAINE BULLETIN</vt:lpstr>
      <vt:lpstr>VALETTE BULLETIN</vt:lpstr>
      <vt:lpstr>Feuil1</vt:lpstr>
      <vt:lpstr>HERMAN BULLETIN</vt:lpstr>
      <vt:lpstr>DUMOULINS BULLETIN</vt:lpstr>
      <vt:lpstr>LAMBERT BULLETIN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ARKHOS</dc:creator>
  <cp:lastModifiedBy>ARKHOS</cp:lastModifiedBy>
  <dcterms:created xsi:type="dcterms:W3CDTF">2019-05-13T15:16:04Z</dcterms:created>
  <dcterms:modified xsi:type="dcterms:W3CDTF">2020-10-22T08:28:37Z</dcterms:modified>
</cp:coreProperties>
</file>