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20\PAIE N2 - renuméroté\10-VIDOS 10 GRILLE DE COTISATIONS\DOCUMENTS\"/>
    </mc:Choice>
  </mc:AlternateContent>
  <xr:revisionPtr revIDLastSave="0" documentId="13_ncr:1_{E83EB316-7C49-452E-921D-68B0E52C8D5C}" xr6:coauthVersionLast="44" xr6:coauthVersionMax="44" xr10:uidLastSave="{00000000-0000-0000-0000-000000000000}"/>
  <bookViews>
    <workbookView xWindow="-120" yWindow="-120" windowWidth="24240" windowHeight="13140" activeTab="3" xr2:uid="{E67284CA-6EDF-4DDD-9059-B2161247DAF9}"/>
  </bookViews>
  <sheets>
    <sheet name="Enoncé" sheetId="1" r:id="rId1"/>
    <sheet name="Salarié 1" sheetId="2" r:id="rId2"/>
    <sheet name="Salarié 2" sheetId="5" r:id="rId3"/>
    <sheet name="Mandataire" sheetId="7" r:id="rId4"/>
  </sheets>
  <definedNames>
    <definedName name="_Toc409093540" localSheetId="3">Mandataire!$A$1</definedName>
    <definedName name="_Toc409093540" localSheetId="1">'Salarié 1'!$A$1</definedName>
    <definedName name="_Toc409093540" localSheetId="2">'Salarié 2'!$A$1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10" i="2" s="1"/>
  <c r="H10" i="2"/>
  <c r="H9" i="2"/>
  <c r="H8" i="2"/>
  <c r="H5" i="2"/>
  <c r="H7" i="2"/>
  <c r="H6" i="2"/>
  <c r="E7" i="2"/>
  <c r="B22" i="7" l="1"/>
  <c r="F51" i="7"/>
  <c r="D51" i="7"/>
  <c r="F48" i="7"/>
  <c r="D48" i="7"/>
  <c r="B46" i="7"/>
  <c r="F46" i="7" s="1"/>
  <c r="F38" i="7"/>
  <c r="D38" i="7"/>
  <c r="F34" i="7"/>
  <c r="F33" i="7"/>
  <c r="F32" i="7"/>
  <c r="D32" i="7"/>
  <c r="B24" i="7"/>
  <c r="F24" i="7" s="1"/>
  <c r="F23" i="7"/>
  <c r="D23" i="7"/>
  <c r="F22" i="7"/>
  <c r="D22" i="7"/>
  <c r="E20" i="7"/>
  <c r="B18" i="7"/>
  <c r="F18" i="7" s="1"/>
  <c r="B39" i="7"/>
  <c r="B24" i="5"/>
  <c r="E5" i="5"/>
  <c r="B50" i="5" s="1"/>
  <c r="F51" i="5"/>
  <c r="D51" i="5"/>
  <c r="F48" i="5"/>
  <c r="D48" i="5"/>
  <c r="F38" i="5"/>
  <c r="D38" i="5"/>
  <c r="F34" i="5"/>
  <c r="F33" i="5"/>
  <c r="F23" i="5"/>
  <c r="D23" i="5"/>
  <c r="F22" i="5"/>
  <c r="D22" i="5"/>
  <c r="E20" i="5"/>
  <c r="E20" i="2"/>
  <c r="F34" i="2"/>
  <c r="E5" i="2"/>
  <c r="B19" i="2" s="1"/>
  <c r="B49" i="2" l="1"/>
  <c r="B39" i="2"/>
  <c r="D12" i="2"/>
  <c r="B18" i="2"/>
  <c r="B43" i="5"/>
  <c r="B24" i="2"/>
  <c r="F24" i="2" s="1"/>
  <c r="B46" i="5"/>
  <c r="F46" i="5" s="1"/>
  <c r="B39" i="5"/>
  <c r="F39" i="5" s="1"/>
  <c r="B46" i="2"/>
  <c r="F46" i="2" s="1"/>
  <c r="B37" i="2"/>
  <c r="B30" i="2"/>
  <c r="F30" i="2" s="1"/>
  <c r="B21" i="2"/>
  <c r="D21" i="2" s="1"/>
  <c r="B17" i="2"/>
  <c r="D17" i="2" s="1"/>
  <c r="B45" i="2"/>
  <c r="F45" i="2" s="1"/>
  <c r="B36" i="2"/>
  <c r="F36" i="2" s="1"/>
  <c r="B26" i="2"/>
  <c r="F26" i="2" s="1"/>
  <c r="B20" i="2"/>
  <c r="D20" i="2" s="1"/>
  <c r="B50" i="2"/>
  <c r="F50" i="2" s="1"/>
  <c r="B41" i="2"/>
  <c r="D41" i="2" s="1"/>
  <c r="B35" i="2"/>
  <c r="F35" i="2" s="1"/>
  <c r="B25" i="2"/>
  <c r="F25" i="2" s="1"/>
  <c r="B40" i="5"/>
  <c r="B18" i="5"/>
  <c r="B42" i="5"/>
  <c r="B44" i="5"/>
  <c r="D18" i="7"/>
  <c r="B49" i="7"/>
  <c r="B43" i="7"/>
  <c r="B25" i="7"/>
  <c r="D12" i="7"/>
  <c r="B50" i="7"/>
  <c r="B40" i="7"/>
  <c r="B37" i="7"/>
  <c r="B26" i="7"/>
  <c r="B19" i="7"/>
  <c r="B45" i="7"/>
  <c r="B41" i="7"/>
  <c r="B21" i="7"/>
  <c r="B20" i="7"/>
  <c r="B42" i="7"/>
  <c r="B17" i="7"/>
  <c r="F39" i="7"/>
  <c r="D39" i="7"/>
  <c r="D24" i="7"/>
  <c r="D46" i="7"/>
  <c r="B25" i="5"/>
  <c r="D25" i="5" s="1"/>
  <c r="B41" i="5"/>
  <c r="F41" i="5" s="1"/>
  <c r="D12" i="5"/>
  <c r="B19" i="5"/>
  <c r="F19" i="5" s="1"/>
  <c r="B49" i="5"/>
  <c r="F49" i="5" s="1"/>
  <c r="B20" i="5"/>
  <c r="D20" i="5" s="1"/>
  <c r="B35" i="5"/>
  <c r="F35" i="5" s="1"/>
  <c r="B30" i="5"/>
  <c r="F30" i="5" s="1"/>
  <c r="B36" i="5"/>
  <c r="F36" i="5" s="1"/>
  <c r="B26" i="5"/>
  <c r="F26" i="5" s="1"/>
  <c r="B21" i="5"/>
  <c r="F21" i="5" s="1"/>
  <c r="B45" i="5"/>
  <c r="F50" i="5"/>
  <c r="D50" i="5"/>
  <c r="B17" i="5"/>
  <c r="B37" i="5"/>
  <c r="F51" i="2"/>
  <c r="D49" i="2"/>
  <c r="F48" i="2"/>
  <c r="D48" i="2"/>
  <c r="F44" i="2"/>
  <c r="D44" i="2"/>
  <c r="F43" i="2"/>
  <c r="D43" i="2"/>
  <c r="F42" i="2"/>
  <c r="D42" i="2"/>
  <c r="F40" i="2"/>
  <c r="D40" i="2"/>
  <c r="D39" i="2"/>
  <c r="F38" i="2"/>
  <c r="D38" i="2"/>
  <c r="F37" i="2"/>
  <c r="D37" i="2"/>
  <c r="F33" i="2"/>
  <c r="F32" i="2"/>
  <c r="D32" i="2"/>
  <c r="F23" i="2"/>
  <c r="F22" i="2"/>
  <c r="D22" i="2"/>
  <c r="F19" i="2"/>
  <c r="F18" i="2"/>
  <c r="D24" i="2" l="1"/>
  <c r="B27" i="2"/>
  <c r="B28" i="2" s="1"/>
  <c r="B29" i="2" s="1"/>
  <c r="F43" i="5"/>
  <c r="D43" i="5"/>
  <c r="B31" i="2"/>
  <c r="D31" i="2" s="1"/>
  <c r="F40" i="5"/>
  <c r="D40" i="5"/>
  <c r="F44" i="5"/>
  <c r="D44" i="5"/>
  <c r="F25" i="5"/>
  <c r="D42" i="5"/>
  <c r="F42" i="5"/>
  <c r="F45" i="7"/>
  <c r="B31" i="7" s="1"/>
  <c r="D45" i="7"/>
  <c r="F17" i="7"/>
  <c r="D17" i="7"/>
  <c r="F21" i="7"/>
  <c r="D21" i="7"/>
  <c r="D19" i="7"/>
  <c r="F19" i="7"/>
  <c r="D50" i="7"/>
  <c r="F50" i="7"/>
  <c r="B44" i="7"/>
  <c r="F43" i="7"/>
  <c r="D43" i="7"/>
  <c r="D20" i="7"/>
  <c r="F20" i="7"/>
  <c r="D40" i="7"/>
  <c r="F40" i="7"/>
  <c r="D36" i="7"/>
  <c r="F36" i="7"/>
  <c r="F35" i="7"/>
  <c r="D35" i="7"/>
  <c r="F30" i="7"/>
  <c r="D30" i="7"/>
  <c r="D26" i="7"/>
  <c r="F26" i="7"/>
  <c r="F49" i="7"/>
  <c r="D49" i="7"/>
  <c r="F42" i="7"/>
  <c r="D42" i="7"/>
  <c r="F41" i="7"/>
  <c r="D41" i="7"/>
  <c r="D37" i="7"/>
  <c r="F37" i="7"/>
  <c r="F25" i="7"/>
  <c r="D25" i="7"/>
  <c r="D35" i="5"/>
  <c r="D21" i="5"/>
  <c r="D26" i="5"/>
  <c r="D19" i="5"/>
  <c r="D41" i="5"/>
  <c r="D39" i="5"/>
  <c r="D36" i="5"/>
  <c r="D46" i="5"/>
  <c r="F52" i="5"/>
  <c r="F20" i="5"/>
  <c r="D49" i="5"/>
  <c r="D30" i="5"/>
  <c r="D45" i="5"/>
  <c r="F45" i="5"/>
  <c r="D18" i="5"/>
  <c r="F18" i="5"/>
  <c r="F24" i="5"/>
  <c r="D24" i="5"/>
  <c r="F37" i="5"/>
  <c r="D37" i="5"/>
  <c r="F32" i="5"/>
  <c r="D32" i="5"/>
  <c r="F17" i="5"/>
  <c r="D17" i="5"/>
  <c r="D30" i="2"/>
  <c r="D36" i="2"/>
  <c r="F20" i="2"/>
  <c r="D35" i="2"/>
  <c r="F41" i="2"/>
  <c r="D45" i="2"/>
  <c r="D26" i="2"/>
  <c r="F17" i="2"/>
  <c r="F21" i="2"/>
  <c r="D23" i="2"/>
  <c r="D46" i="2"/>
  <c r="D51" i="2"/>
  <c r="D19" i="2"/>
  <c r="D25" i="2"/>
  <c r="F39" i="2"/>
  <c r="F49" i="2"/>
  <c r="F52" i="2" s="1"/>
  <c r="D18" i="2"/>
  <c r="D50" i="2"/>
  <c r="F31" i="2" l="1"/>
  <c r="B27" i="5"/>
  <c r="B31" i="5"/>
  <c r="F31" i="7"/>
  <c r="D31" i="7"/>
  <c r="F52" i="7"/>
  <c r="D44" i="7"/>
  <c r="F44" i="7"/>
  <c r="B27" i="7"/>
  <c r="D27" i="5"/>
  <c r="B28" i="5"/>
  <c r="F27" i="5"/>
  <c r="F27" i="2"/>
  <c r="D27" i="2"/>
  <c r="F31" i="5" l="1"/>
  <c r="D31" i="5"/>
  <c r="F27" i="7"/>
  <c r="D27" i="7"/>
  <c r="B28" i="7"/>
  <c r="B29" i="5"/>
  <c r="F28" i="5"/>
  <c r="D28" i="5"/>
  <c r="F28" i="2"/>
  <c r="D28" i="2"/>
  <c r="F28" i="7" l="1"/>
  <c r="D28" i="7"/>
  <c r="B29" i="7"/>
  <c r="F29" i="5"/>
  <c r="F47" i="5" s="1"/>
  <c r="D29" i="5"/>
  <c r="D47" i="5" s="1"/>
  <c r="D29" i="2"/>
  <c r="D47" i="2" s="1"/>
  <c r="F29" i="2"/>
  <c r="F47" i="2" s="1"/>
  <c r="F29" i="7" l="1"/>
  <c r="F47" i="7" s="1"/>
  <c r="D29" i="7"/>
  <c r="D47" i="7" s="1"/>
</calcChain>
</file>

<file path=xl/sharedStrings.xml><?xml version="1.0" encoding="utf-8"?>
<sst xmlns="http://schemas.openxmlformats.org/spreadsheetml/2006/main" count="169" uniqueCount="75">
  <si>
    <t>Mois en cours</t>
  </si>
  <si>
    <t>Effectif de l’entreprise</t>
  </si>
  <si>
    <t>Salarié 1 :</t>
  </si>
  <si>
    <t>Salarié 2</t>
  </si>
  <si>
    <t>Salarié 3 Mandataire</t>
  </si>
  <si>
    <t>Prévoyance salariale sur tous les salarié</t>
  </si>
  <si>
    <t>Prévoyance patronale sur tous les salariés</t>
  </si>
  <si>
    <t>Mutuelle salariale sur tous les salarié</t>
  </si>
  <si>
    <t>Mutuelle patronale sur tous les salariés</t>
  </si>
  <si>
    <t>Versement transport</t>
  </si>
  <si>
    <t>Taux accident du travail</t>
  </si>
  <si>
    <t>12 salariés</t>
  </si>
  <si>
    <t>Salaire de base : 4 000 €</t>
  </si>
  <si>
    <t>0,65% sur TA</t>
  </si>
  <si>
    <t>2,30 % sur TA</t>
  </si>
  <si>
    <t>0,30% sur BRUT</t>
  </si>
  <si>
    <t>0,90% sur BRUT</t>
  </si>
  <si>
    <t>Enoncé du cas</t>
  </si>
  <si>
    <t>Compléter les grille de cotisations figurant dans les onglets suivants</t>
  </si>
  <si>
    <t>Salaire brut</t>
  </si>
  <si>
    <t>Salaire de base</t>
  </si>
  <si>
    <t>Bases</t>
  </si>
  <si>
    <t>Salarial</t>
  </si>
  <si>
    <t>Retenues sal</t>
  </si>
  <si>
    <t>Patronal</t>
  </si>
  <si>
    <t>Cot patron.</t>
  </si>
  <si>
    <t>URSSAF</t>
  </si>
  <si>
    <t>Heures de travail</t>
  </si>
  <si>
    <t>1,6 SMIC</t>
  </si>
  <si>
    <t>Coeff FILLON</t>
  </si>
  <si>
    <t>Allègement FILLON</t>
  </si>
  <si>
    <t xml:space="preserve">Allocations logement FNAL </t>
  </si>
  <si>
    <t>C.S.G. non déductible</t>
  </si>
  <si>
    <t>C.S.G. déductible</t>
  </si>
  <si>
    <t>CRDS non déductible</t>
  </si>
  <si>
    <t>Contribution au dialogue social</t>
  </si>
  <si>
    <t>Forfait social sur patronales de prevoyance et mut.</t>
  </si>
  <si>
    <t>Réduction cotisations sur heures supplémentaires</t>
  </si>
  <si>
    <t>Allègement patronal pour heures supplémentaires</t>
  </si>
  <si>
    <t>RETRAITE COMPLEMENTAIRE</t>
  </si>
  <si>
    <t>CEG T1</t>
  </si>
  <si>
    <t>CEG T2</t>
  </si>
  <si>
    <t>CET T1 + T2</t>
  </si>
  <si>
    <t>Mutuelle</t>
  </si>
  <si>
    <t>Total des cotisations</t>
  </si>
  <si>
    <t xml:space="preserve">Taxes diverses </t>
  </si>
  <si>
    <t>Taxe d'apprentissage</t>
  </si>
  <si>
    <t>Contribution à la formation professionnelle continue</t>
  </si>
  <si>
    <t>Participation des employeurs à l'effort de construction</t>
  </si>
  <si>
    <t>Total des taxes</t>
  </si>
  <si>
    <t>SMIC recalculé</t>
  </si>
  <si>
    <t>Allègement</t>
  </si>
  <si>
    <t>Calculs de base</t>
  </si>
  <si>
    <r>
      <t xml:space="preserve">Maladie </t>
    </r>
    <r>
      <rPr>
        <b/>
        <sz val="10"/>
        <color rgb="FFFF0000"/>
        <rFont val="Trebuchet MS"/>
        <family val="2"/>
      </rPr>
      <t>BRUT</t>
    </r>
  </si>
  <si>
    <r>
      <t xml:space="preserve">Vieillesse </t>
    </r>
    <r>
      <rPr>
        <b/>
        <sz val="10"/>
        <color rgb="FFFF0000"/>
        <rFont val="Trebuchet MS"/>
        <family val="2"/>
      </rPr>
      <t>TA</t>
    </r>
  </si>
  <si>
    <r>
      <t xml:space="preserve">Vieillesse </t>
    </r>
    <r>
      <rPr>
        <b/>
        <sz val="10"/>
        <color rgb="FFFF0000"/>
        <rFont val="Trebuchet MS"/>
        <family val="2"/>
      </rPr>
      <t>BRUT</t>
    </r>
  </si>
  <si>
    <r>
      <t xml:space="preserve">Versement transport </t>
    </r>
    <r>
      <rPr>
        <b/>
        <sz val="10"/>
        <color rgb="FFFF0000"/>
        <rFont val="Trebuchet MS"/>
        <family val="2"/>
      </rPr>
      <t>BRUT</t>
    </r>
  </si>
  <si>
    <r>
      <t xml:space="preserve">Allocations familiales </t>
    </r>
    <r>
      <rPr>
        <b/>
        <sz val="10"/>
        <color rgb="FFFF0000"/>
        <rFont val="Trebuchet MS"/>
        <family val="2"/>
      </rPr>
      <t>BRUT</t>
    </r>
  </si>
  <si>
    <r>
      <t xml:space="preserve">Complément Allocations familiales </t>
    </r>
    <r>
      <rPr>
        <b/>
        <sz val="10"/>
        <color rgb="FFFF0000"/>
        <rFont val="Trebuchet MS"/>
        <family val="2"/>
      </rPr>
      <t>BRUT</t>
    </r>
  </si>
  <si>
    <r>
      <t xml:space="preserve">Contribution de solidarité autonomie </t>
    </r>
    <r>
      <rPr>
        <b/>
        <sz val="10"/>
        <color rgb="FFFF0000"/>
        <rFont val="Trebuchet MS"/>
        <family val="2"/>
      </rPr>
      <t>BRUT</t>
    </r>
  </si>
  <si>
    <r>
      <t xml:space="preserve">Accident du travail </t>
    </r>
    <r>
      <rPr>
        <b/>
        <sz val="10"/>
        <color rgb="FFFF0000"/>
        <rFont val="Trebuchet MS"/>
        <family val="2"/>
      </rPr>
      <t>BRUT</t>
    </r>
  </si>
  <si>
    <r>
      <t xml:space="preserve">Chômage </t>
    </r>
    <r>
      <rPr>
        <b/>
        <sz val="10"/>
        <color rgb="FFFF0000"/>
        <rFont val="Trebuchet MS"/>
        <family val="2"/>
      </rPr>
      <t xml:space="preserve">TAB </t>
    </r>
  </si>
  <si>
    <r>
      <t xml:space="preserve">AGS </t>
    </r>
    <r>
      <rPr>
        <b/>
        <sz val="10"/>
        <color rgb="FFFF0000"/>
        <rFont val="Trebuchet MS"/>
        <family val="2"/>
      </rPr>
      <t xml:space="preserve">TAB </t>
    </r>
  </si>
  <si>
    <r>
      <t xml:space="preserve">Retraite </t>
    </r>
    <r>
      <rPr>
        <b/>
        <sz val="10"/>
        <color rgb="FFFF0000"/>
        <rFont val="Trebuchet MS"/>
        <family val="2"/>
      </rPr>
      <t>T1</t>
    </r>
  </si>
  <si>
    <r>
      <t xml:space="preserve">Retraite </t>
    </r>
    <r>
      <rPr>
        <b/>
        <sz val="10"/>
        <color rgb="FFFF0000"/>
        <rFont val="Trebuchet MS"/>
        <family val="2"/>
      </rPr>
      <t>T2</t>
    </r>
    <r>
      <rPr>
        <sz val="11"/>
        <color theme="1"/>
        <rFont val="Calibri"/>
        <family val="2"/>
        <scheme val="minor"/>
      </rPr>
      <t/>
    </r>
  </si>
  <si>
    <r>
      <t xml:space="preserve">APEC sur </t>
    </r>
    <r>
      <rPr>
        <b/>
        <sz val="10"/>
        <color rgb="FFFF0000"/>
        <rFont val="Trebuchet MS"/>
        <family val="2"/>
      </rPr>
      <t>TA + TB</t>
    </r>
  </si>
  <si>
    <r>
      <t xml:space="preserve">Prévoyance sur </t>
    </r>
    <r>
      <rPr>
        <b/>
        <sz val="10"/>
        <color rgb="FFFF0000"/>
        <rFont val="Trebuchet MS"/>
        <family val="2"/>
      </rPr>
      <t>TA</t>
    </r>
  </si>
  <si>
    <t>Absences</t>
  </si>
  <si>
    <t xml:space="preserve">Plafond </t>
  </si>
  <si>
    <t>Salaire de base 1 900 €</t>
  </si>
  <si>
    <t>Salaire de base 3 900 €</t>
  </si>
  <si>
    <t>151,6667 * 10,15 * 1,6</t>
  </si>
  <si>
    <t>0,3205/0,6 * ((1 539,42 / 1 900) -1)</t>
  </si>
  <si>
    <t>1 900 * 0,1583</t>
  </si>
  <si>
    <t>Plafond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</si>
</sst>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rebuchet MS"/>
      <family val="2"/>
    </font>
    <font>
      <b/>
      <sz val="22"/>
      <color theme="1"/>
      <name val="Calibri"/>
      <family val="2"/>
      <scheme val="minor"/>
    </font>
    <font>
      <b/>
      <sz val="14"/>
      <color rgb="FF000000"/>
      <name val="Trebuchet MS"/>
      <family val="2"/>
    </font>
    <font>
      <sz val="12"/>
      <color rgb="FF000000"/>
      <name val="Trebuchet MS"/>
      <family val="2"/>
    </font>
    <font>
      <sz val="11"/>
      <color indexed="8"/>
      <name val="Calibri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8"/>
      <name val="Trebuchet MS"/>
      <family val="2"/>
    </font>
    <font>
      <b/>
      <sz val="10"/>
      <color rgb="FFFF0000"/>
      <name val="Trebuchet MS"/>
      <family val="2"/>
    </font>
    <font>
      <b/>
      <sz val="9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2" fillId="2" borderId="4" xfId="0" applyFont="1" applyFill="1" applyBorder="1" applyAlignment="1">
      <alignment horizontal="left" vertical="center" wrapText="1" readingOrder="1"/>
    </xf>
    <xf numFmtId="10" fontId="2" fillId="2" borderId="4" xfId="0" applyNumberFormat="1" applyFont="1" applyFill="1" applyBorder="1" applyAlignment="1">
      <alignment horizontal="left" vertical="center" wrapText="1" readingOrder="1"/>
    </xf>
    <xf numFmtId="0" fontId="2" fillId="2" borderId="5" xfId="0" applyFont="1" applyFill="1" applyBorder="1" applyAlignment="1">
      <alignment horizontal="left" vertical="center" wrapText="1" readingOrder="1"/>
    </xf>
    <xf numFmtId="10" fontId="2" fillId="2" borderId="6" xfId="0" applyNumberFormat="1" applyFont="1" applyFill="1" applyBorder="1" applyAlignment="1">
      <alignment horizontal="left" vertical="center" wrapText="1" readingOrder="1"/>
    </xf>
    <xf numFmtId="17" fontId="2" fillId="2" borderId="2" xfId="0" applyNumberFormat="1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44" fontId="5" fillId="2" borderId="2" xfId="1" applyFont="1" applyFill="1" applyBorder="1" applyAlignment="1">
      <alignment horizontal="right" vertical="center" wrapText="1" readingOrder="1"/>
    </xf>
    <xf numFmtId="44" fontId="5" fillId="2" borderId="4" xfId="1" applyFont="1" applyFill="1" applyBorder="1" applyAlignment="1">
      <alignment horizontal="right" vertical="center" wrapText="1" readingOrder="1"/>
    </xf>
    <xf numFmtId="0" fontId="5" fillId="2" borderId="4" xfId="0" applyFont="1" applyFill="1" applyBorder="1" applyAlignment="1">
      <alignment horizontal="right" vertical="center" wrapText="1" readingOrder="1"/>
    </xf>
    <xf numFmtId="0" fontId="5" fillId="2" borderId="5" xfId="0" applyFont="1" applyFill="1" applyBorder="1" applyAlignment="1">
      <alignment horizontal="left" vertical="center" wrapText="1" readingOrder="1"/>
    </xf>
    <xf numFmtId="8" fontId="5" fillId="2" borderId="6" xfId="0" applyNumberFormat="1" applyFont="1" applyFill="1" applyBorder="1" applyAlignment="1">
      <alignment horizontal="right" vertical="center" wrapText="1" readingOrder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10" fontId="12" fillId="0" borderId="8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1" xfId="0" applyFont="1" applyFill="1" applyBorder="1" applyAlignment="1">
      <alignment horizontal="left" vertical="center"/>
    </xf>
    <xf numFmtId="8" fontId="14" fillId="0" borderId="7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/>
    </xf>
    <xf numFmtId="44" fontId="16" fillId="0" borderId="8" xfId="0" applyNumberFormat="1" applyFont="1" applyFill="1" applyBorder="1" applyAlignment="1">
      <alignment horizontal="right" vertical="center"/>
    </xf>
    <xf numFmtId="10" fontId="16" fillId="0" borderId="8" xfId="0" applyNumberFormat="1" applyFont="1" applyFill="1" applyBorder="1" applyAlignment="1">
      <alignment horizontal="center" vertical="center"/>
    </xf>
    <xf numFmtId="8" fontId="16" fillId="0" borderId="8" xfId="0" applyNumberFormat="1" applyFont="1" applyFill="1" applyBorder="1" applyAlignment="1">
      <alignment horizontal="right" vertical="center"/>
    </xf>
    <xf numFmtId="10" fontId="16" fillId="3" borderId="8" xfId="0" applyNumberFormat="1" applyFont="1" applyFill="1" applyBorder="1" applyAlignment="1">
      <alignment horizontal="center" vertical="center"/>
    </xf>
    <xf numFmtId="8" fontId="17" fillId="3" borderId="4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10" fontId="14" fillId="0" borderId="8" xfId="0" applyNumberFormat="1" applyFont="1" applyFill="1" applyBorder="1" applyAlignment="1">
      <alignment horizontal="center" vertical="center"/>
    </xf>
    <xf numFmtId="164" fontId="16" fillId="3" borderId="8" xfId="2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8" fontId="17" fillId="0" borderId="8" xfId="0" applyNumberFormat="1" applyFont="1" applyFill="1" applyBorder="1" applyAlignment="1">
      <alignment horizontal="right" vertical="center"/>
    </xf>
    <xf numFmtId="44" fontId="16" fillId="3" borderId="8" xfId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0" fontId="12" fillId="3" borderId="8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10" fontId="17" fillId="3" borderId="8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164" fontId="16" fillId="3" borderId="8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8" fontId="14" fillId="0" borderId="8" xfId="0" applyNumberFormat="1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8" fontId="18" fillId="3" borderId="4" xfId="0" applyNumberFormat="1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10" fontId="14" fillId="0" borderId="9" xfId="0" applyNumberFormat="1" applyFont="1" applyFill="1" applyBorder="1" applyAlignment="1">
      <alignment horizontal="center" vertical="center"/>
    </xf>
    <xf numFmtId="44" fontId="14" fillId="0" borderId="9" xfId="0" applyNumberFormat="1" applyFont="1" applyFill="1" applyBorder="1" applyAlignment="1">
      <alignment horizontal="right" vertical="center"/>
    </xf>
    <xf numFmtId="0" fontId="14" fillId="3" borderId="9" xfId="0" applyFont="1" applyFill="1" applyBorder="1" applyAlignment="1">
      <alignment horizontal="right" vertical="center"/>
    </xf>
    <xf numFmtId="8" fontId="14" fillId="3" borderId="6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8" fontId="19" fillId="0" borderId="0" xfId="0" applyNumberFormat="1" applyFont="1" applyAlignment="1">
      <alignment horizontal="justify" vertical="center"/>
    </xf>
    <xf numFmtId="44" fontId="16" fillId="0" borderId="9" xfId="0" applyNumberFormat="1" applyFont="1" applyFill="1" applyBorder="1" applyAlignment="1">
      <alignment horizontal="right" vertical="center"/>
    </xf>
    <xf numFmtId="44" fontId="19" fillId="0" borderId="7" xfId="0" applyNumberFormat="1" applyFont="1" applyFill="1" applyBorder="1" applyAlignment="1">
      <alignment vertical="center"/>
    </xf>
    <xf numFmtId="0" fontId="16" fillId="0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vertical="center" wrapText="1" readingOrder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3" xfId="0" applyFont="1" applyFill="1" applyBorder="1" applyAlignment="1">
      <alignment horizontal="justify" vertical="center"/>
    </xf>
    <xf numFmtId="0" fontId="14" fillId="0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4" fontId="10" fillId="0" borderId="0" xfId="0" applyNumberFormat="1" applyFont="1" applyAlignment="1">
      <alignment vertical="center"/>
    </xf>
  </cellXfs>
  <cellStyles count="3">
    <cellStyle name="Monétaire" xfId="1" builtinId="4"/>
    <cellStyle name="Normal" xfId="0" builtinId="0"/>
    <cellStyle name="Pourcentage 2" xfId="2" xr:uid="{885577A8-487D-432A-A0FA-59F0292E5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899C2-D45F-4442-95B0-C83441F3C114}">
  <dimension ref="A1:B17"/>
  <sheetViews>
    <sheetView workbookViewId="0">
      <selection activeCell="B5" sqref="B5"/>
    </sheetView>
  </sheetViews>
  <sheetFormatPr baseColWidth="10" defaultRowHeight="15" x14ac:dyDescent="0.25"/>
  <cols>
    <col min="1" max="1" width="53.28515625" bestFit="1" customWidth="1"/>
    <col min="2" max="2" width="58.5703125" bestFit="1" customWidth="1"/>
  </cols>
  <sheetData>
    <row r="1" spans="1:2" ht="28.5" x14ac:dyDescent="0.45">
      <c r="A1" s="66" t="s">
        <v>17</v>
      </c>
      <c r="B1" s="66"/>
    </row>
    <row r="3" spans="1:2" ht="15.75" thickBot="1" x14ac:dyDescent="0.3"/>
    <row r="4" spans="1:2" ht="26.25" customHeight="1" x14ac:dyDescent="0.25">
      <c r="A4" s="1" t="s">
        <v>0</v>
      </c>
      <c r="B4" s="7">
        <v>43831</v>
      </c>
    </row>
    <row r="5" spans="1:2" ht="26.25" customHeight="1" x14ac:dyDescent="0.25">
      <c r="A5" s="2" t="s">
        <v>1</v>
      </c>
      <c r="B5" s="3" t="s">
        <v>11</v>
      </c>
    </row>
    <row r="6" spans="1:2" ht="26.25" customHeight="1" x14ac:dyDescent="0.25">
      <c r="A6" s="2" t="s">
        <v>2</v>
      </c>
      <c r="B6" s="3" t="s">
        <v>69</v>
      </c>
    </row>
    <row r="7" spans="1:2" ht="26.25" customHeight="1" x14ac:dyDescent="0.25">
      <c r="A7" s="2" t="s">
        <v>3</v>
      </c>
      <c r="B7" s="3" t="s">
        <v>70</v>
      </c>
    </row>
    <row r="8" spans="1:2" ht="26.25" customHeight="1" x14ac:dyDescent="0.25">
      <c r="A8" s="2" t="s">
        <v>4</v>
      </c>
      <c r="B8" s="3" t="s">
        <v>12</v>
      </c>
    </row>
    <row r="9" spans="1:2" ht="26.25" customHeight="1" x14ac:dyDescent="0.25">
      <c r="A9" s="2" t="s">
        <v>5</v>
      </c>
      <c r="B9" s="3" t="s">
        <v>13</v>
      </c>
    </row>
    <row r="10" spans="1:2" ht="26.25" customHeight="1" x14ac:dyDescent="0.25">
      <c r="A10" s="2" t="s">
        <v>6</v>
      </c>
      <c r="B10" s="3" t="s">
        <v>14</v>
      </c>
    </row>
    <row r="11" spans="1:2" ht="26.25" customHeight="1" x14ac:dyDescent="0.25">
      <c r="A11" s="2" t="s">
        <v>7</v>
      </c>
      <c r="B11" s="4" t="s">
        <v>16</v>
      </c>
    </row>
    <row r="12" spans="1:2" ht="26.25" customHeight="1" x14ac:dyDescent="0.25">
      <c r="A12" s="2" t="s">
        <v>8</v>
      </c>
      <c r="B12" s="3" t="s">
        <v>15</v>
      </c>
    </row>
    <row r="13" spans="1:2" ht="26.25" customHeight="1" x14ac:dyDescent="0.25">
      <c r="A13" s="2" t="s">
        <v>9</v>
      </c>
      <c r="B13" s="4">
        <v>0.01</v>
      </c>
    </row>
    <row r="14" spans="1:2" ht="26.25" customHeight="1" thickBot="1" x14ac:dyDescent="0.3">
      <c r="A14" s="5" t="s">
        <v>10</v>
      </c>
      <c r="B14" s="6">
        <v>2.1999999999999999E-2</v>
      </c>
    </row>
    <row r="17" spans="1:2" ht="37.5" customHeight="1" x14ac:dyDescent="0.25">
      <c r="A17" s="67" t="s">
        <v>18</v>
      </c>
      <c r="B17" s="67"/>
    </row>
  </sheetData>
  <mergeCells count="2">
    <mergeCell ref="A1:B1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35EF-FFDF-453D-A556-D0F6D874B41D}">
  <dimension ref="A1:H60"/>
  <sheetViews>
    <sheetView showZeros="0" topLeftCell="A14" zoomScale="90" zoomScaleNormal="90" workbookViewId="0">
      <selection activeCell="B31" sqref="B31"/>
    </sheetView>
  </sheetViews>
  <sheetFormatPr baseColWidth="10" defaultRowHeight="15" x14ac:dyDescent="0.25"/>
  <cols>
    <col min="1" max="1" width="68.5703125" style="15" customWidth="1"/>
    <col min="2" max="2" width="19.85546875" style="15" customWidth="1"/>
    <col min="3" max="3" width="18.42578125" style="15" customWidth="1"/>
    <col min="4" max="4" width="19" style="15" customWidth="1"/>
    <col min="5" max="5" width="19.140625" style="15" customWidth="1"/>
    <col min="6" max="6" width="19.5703125" style="15" customWidth="1"/>
    <col min="7" max="7" width="21.7109375" style="15" bestFit="1" customWidth="1"/>
    <col min="8" max="16384" width="11.42578125" style="15"/>
  </cols>
  <sheetData>
    <row r="1" spans="1:8" ht="18" x14ac:dyDescent="0.25">
      <c r="A1" s="68" t="s">
        <v>52</v>
      </c>
      <c r="B1" s="69"/>
      <c r="C1" s="70"/>
      <c r="D1" s="70"/>
      <c r="E1" s="70"/>
    </row>
    <row r="2" spans="1:8" ht="17.25" thickBot="1" x14ac:dyDescent="0.3">
      <c r="A2" s="16"/>
      <c r="B2" s="17"/>
      <c r="C2" s="17"/>
      <c r="D2" s="17"/>
      <c r="E2" s="17"/>
      <c r="F2" s="17"/>
      <c r="G2" s="17"/>
    </row>
    <row r="3" spans="1:8" ht="18" x14ac:dyDescent="0.25">
      <c r="A3" s="9" t="s">
        <v>20</v>
      </c>
      <c r="B3" s="78"/>
      <c r="C3" s="79"/>
      <c r="D3" s="80"/>
      <c r="E3" s="10">
        <v>1900</v>
      </c>
    </row>
    <row r="4" spans="1:8" ht="24" customHeight="1" x14ac:dyDescent="0.25">
      <c r="A4" s="8"/>
      <c r="B4" s="75"/>
      <c r="C4" s="75"/>
      <c r="D4" s="75"/>
      <c r="E4" s="11"/>
    </row>
    <row r="5" spans="1:8" ht="24" customHeight="1" x14ac:dyDescent="0.25">
      <c r="A5" s="8" t="s">
        <v>19</v>
      </c>
      <c r="B5" s="76"/>
      <c r="C5" s="76"/>
      <c r="D5" s="76"/>
      <c r="E5" s="11">
        <f>SUM(E3:E4)</f>
        <v>1900</v>
      </c>
      <c r="H5" s="15">
        <f>0.3205/0.6</f>
        <v>0.53416666666666668</v>
      </c>
    </row>
    <row r="6" spans="1:8" ht="21" customHeight="1" x14ac:dyDescent="0.25">
      <c r="A6" s="8" t="s">
        <v>27</v>
      </c>
      <c r="B6" s="75">
        <v>151.66669999999999</v>
      </c>
      <c r="C6" s="75"/>
      <c r="D6" s="75"/>
      <c r="E6" s="11">
        <v>151.66999999999999</v>
      </c>
      <c r="H6" s="15">
        <f>1.6*1539.42/1900</f>
        <v>1.2963536842105263</v>
      </c>
    </row>
    <row r="7" spans="1:8" ht="24" customHeight="1" x14ac:dyDescent="0.25">
      <c r="A7" s="8" t="s">
        <v>28</v>
      </c>
      <c r="B7" s="75" t="s">
        <v>71</v>
      </c>
      <c r="C7" s="75"/>
      <c r="D7" s="75"/>
      <c r="E7" s="11">
        <f>1.6*1539.42</f>
        <v>2463.0720000000001</v>
      </c>
      <c r="H7" s="15">
        <f>H6-1</f>
        <v>0.29635368421052632</v>
      </c>
    </row>
    <row r="8" spans="1:8" ht="24" customHeight="1" x14ac:dyDescent="0.25">
      <c r="A8" s="8" t="s">
        <v>50</v>
      </c>
      <c r="B8" s="75"/>
      <c r="C8" s="75"/>
      <c r="D8" s="75"/>
      <c r="E8" s="11">
        <v>1539.42</v>
      </c>
      <c r="H8" s="15">
        <f>H7*H5</f>
        <v>0.15830225964912281</v>
      </c>
    </row>
    <row r="9" spans="1:8" ht="24" customHeight="1" x14ac:dyDescent="0.25">
      <c r="A9" s="8" t="s">
        <v>29</v>
      </c>
      <c r="B9" s="75" t="s">
        <v>72</v>
      </c>
      <c r="C9" s="75"/>
      <c r="D9" s="75"/>
      <c r="E9" s="12">
        <f>H9</f>
        <v>0.1583</v>
      </c>
      <c r="H9" s="15">
        <f>ROUND(H8,4)</f>
        <v>0.1583</v>
      </c>
    </row>
    <row r="10" spans="1:8" ht="24" customHeight="1" thickBot="1" x14ac:dyDescent="0.3">
      <c r="A10" s="13" t="s">
        <v>51</v>
      </c>
      <c r="B10" s="77" t="s">
        <v>73</v>
      </c>
      <c r="C10" s="77"/>
      <c r="D10" s="77"/>
      <c r="E10" s="14">
        <f>E3*E9</f>
        <v>300.77</v>
      </c>
      <c r="H10" s="81">
        <f>H9*E3*-1</f>
        <v>-300.77</v>
      </c>
    </row>
    <row r="11" spans="1:8" ht="17.25" thickBot="1" x14ac:dyDescent="0.3">
      <c r="A11" s="16"/>
      <c r="B11" s="17"/>
      <c r="C11" s="17"/>
      <c r="D11" s="17"/>
      <c r="E11" s="17"/>
      <c r="F11" s="17"/>
    </row>
    <row r="12" spans="1:8" ht="24" customHeight="1" x14ac:dyDescent="0.25">
      <c r="A12" s="22" t="s">
        <v>19</v>
      </c>
      <c r="B12" s="23"/>
      <c r="C12" s="24"/>
      <c r="D12" s="64">
        <f>E5</f>
        <v>1900</v>
      </c>
      <c r="E12" s="24"/>
      <c r="F12" s="25"/>
    </row>
    <row r="13" spans="1:8" ht="18" customHeight="1" x14ac:dyDescent="0.25">
      <c r="A13" s="71"/>
      <c r="B13" s="72" t="s">
        <v>21</v>
      </c>
      <c r="C13" s="72" t="s">
        <v>22</v>
      </c>
      <c r="D13" s="72" t="s">
        <v>23</v>
      </c>
      <c r="E13" s="73" t="s">
        <v>24</v>
      </c>
      <c r="F13" s="74" t="s">
        <v>25</v>
      </c>
    </row>
    <row r="14" spans="1:8" ht="15.75" customHeight="1" x14ac:dyDescent="0.25">
      <c r="A14" s="71"/>
      <c r="B14" s="72"/>
      <c r="C14" s="72"/>
      <c r="D14" s="72"/>
      <c r="E14" s="73"/>
      <c r="F14" s="74"/>
    </row>
    <row r="15" spans="1:8" ht="18" customHeight="1" x14ac:dyDescent="0.25">
      <c r="A15" s="26" t="s">
        <v>26</v>
      </c>
      <c r="B15" s="27"/>
      <c r="C15" s="27"/>
      <c r="D15" s="27"/>
      <c r="E15" s="28"/>
      <c r="F15" s="29"/>
    </row>
    <row r="16" spans="1:8" ht="18" hidden="1" customHeight="1" x14ac:dyDescent="0.25">
      <c r="A16" s="30"/>
      <c r="B16" s="27"/>
      <c r="C16" s="27"/>
      <c r="D16" s="27"/>
      <c r="E16" s="28"/>
      <c r="F16" s="29"/>
    </row>
    <row r="17" spans="1:6" ht="19.5" customHeight="1" x14ac:dyDescent="0.25">
      <c r="A17" s="31" t="s">
        <v>53</v>
      </c>
      <c r="B17" s="32">
        <f>$E$5</f>
        <v>1900</v>
      </c>
      <c r="C17" s="33"/>
      <c r="D17" s="34">
        <f t="shared" ref="D17:D51" si="0">B17*C17</f>
        <v>0</v>
      </c>
      <c r="E17" s="35">
        <v>7.0000000000000007E-2</v>
      </c>
      <c r="F17" s="36">
        <f>E17*B17</f>
        <v>133</v>
      </c>
    </row>
    <row r="18" spans="1:6" ht="19.5" customHeight="1" x14ac:dyDescent="0.25">
      <c r="A18" s="31" t="s">
        <v>54</v>
      </c>
      <c r="B18" s="32">
        <f t="shared" ref="B18:B50" si="1">$E$5</f>
        <v>1900</v>
      </c>
      <c r="C18" s="33">
        <v>6.9000000000000006E-2</v>
      </c>
      <c r="D18" s="34">
        <f t="shared" si="0"/>
        <v>131.10000000000002</v>
      </c>
      <c r="E18" s="35">
        <v>8.5500000000000007E-2</v>
      </c>
      <c r="F18" s="36">
        <f t="shared" ref="F18:F51" si="2">E18*B18</f>
        <v>162.45000000000002</v>
      </c>
    </row>
    <row r="19" spans="1:6" ht="19.5" customHeight="1" x14ac:dyDescent="0.25">
      <c r="A19" s="31" t="s">
        <v>55</v>
      </c>
      <c r="B19" s="32">
        <f t="shared" si="1"/>
        <v>1900</v>
      </c>
      <c r="C19" s="33">
        <v>4.0000000000000001E-3</v>
      </c>
      <c r="D19" s="34">
        <f t="shared" si="0"/>
        <v>7.6000000000000005</v>
      </c>
      <c r="E19" s="35">
        <v>1.9E-2</v>
      </c>
      <c r="F19" s="36">
        <f t="shared" si="2"/>
        <v>36.1</v>
      </c>
    </row>
    <row r="20" spans="1:6" ht="19.5" customHeight="1" x14ac:dyDescent="0.25">
      <c r="A20" s="31" t="s">
        <v>56</v>
      </c>
      <c r="B20" s="32">
        <f t="shared" si="1"/>
        <v>1900</v>
      </c>
      <c r="C20" s="37"/>
      <c r="D20" s="34">
        <f t="shared" si="0"/>
        <v>0</v>
      </c>
      <c r="E20" s="38">
        <f>Enoncé!B13</f>
        <v>0.01</v>
      </c>
      <c r="F20" s="36">
        <f t="shared" si="2"/>
        <v>19</v>
      </c>
    </row>
    <row r="21" spans="1:6" ht="19.5" customHeight="1" x14ac:dyDescent="0.25">
      <c r="A21" s="31" t="s">
        <v>57</v>
      </c>
      <c r="B21" s="32">
        <f t="shared" si="1"/>
        <v>1900</v>
      </c>
      <c r="C21" s="37"/>
      <c r="D21" s="34">
        <f t="shared" si="0"/>
        <v>0</v>
      </c>
      <c r="E21" s="35">
        <v>3.4500000000000003E-2</v>
      </c>
      <c r="F21" s="36">
        <f t="shared" si="2"/>
        <v>65.550000000000011</v>
      </c>
    </row>
    <row r="22" spans="1:6" ht="19.5" customHeight="1" x14ac:dyDescent="0.25">
      <c r="A22" s="31" t="s">
        <v>58</v>
      </c>
      <c r="B22" s="32"/>
      <c r="C22" s="37"/>
      <c r="D22" s="34">
        <f t="shared" si="0"/>
        <v>0</v>
      </c>
      <c r="E22" s="35">
        <v>1.7999999999999999E-2</v>
      </c>
      <c r="F22" s="36">
        <f t="shared" si="2"/>
        <v>0</v>
      </c>
    </row>
    <row r="23" spans="1:6" ht="19.5" customHeight="1" x14ac:dyDescent="0.25">
      <c r="A23" s="31" t="s">
        <v>31</v>
      </c>
      <c r="B23" s="32"/>
      <c r="C23" s="37"/>
      <c r="D23" s="34">
        <f t="shared" si="0"/>
        <v>0</v>
      </c>
      <c r="E23" s="35">
        <v>5.0000000000000001E-3</v>
      </c>
      <c r="F23" s="36">
        <f t="shared" si="2"/>
        <v>0</v>
      </c>
    </row>
    <row r="24" spans="1:6" ht="19.5" customHeight="1" x14ac:dyDescent="0.25">
      <c r="A24" s="31" t="s">
        <v>31</v>
      </c>
      <c r="B24" s="32">
        <f t="shared" si="1"/>
        <v>1900</v>
      </c>
      <c r="C24" s="37"/>
      <c r="D24" s="34">
        <f t="shared" si="0"/>
        <v>0</v>
      </c>
      <c r="E24" s="35">
        <v>1E-3</v>
      </c>
      <c r="F24" s="36">
        <f t="shared" si="2"/>
        <v>1.9000000000000001</v>
      </c>
    </row>
    <row r="25" spans="1:6" ht="19.5" customHeight="1" x14ac:dyDescent="0.25">
      <c r="A25" s="31" t="s">
        <v>59</v>
      </c>
      <c r="B25" s="32">
        <f t="shared" si="1"/>
        <v>1900</v>
      </c>
      <c r="C25" s="37"/>
      <c r="D25" s="34">
        <f t="shared" si="0"/>
        <v>0</v>
      </c>
      <c r="E25" s="35">
        <v>3.0000000000000001E-3</v>
      </c>
      <c r="F25" s="36">
        <f t="shared" si="2"/>
        <v>5.7</v>
      </c>
    </row>
    <row r="26" spans="1:6" ht="19.5" customHeight="1" x14ac:dyDescent="0.25">
      <c r="A26" s="31" t="s">
        <v>60</v>
      </c>
      <c r="B26" s="32">
        <f t="shared" si="1"/>
        <v>1900</v>
      </c>
      <c r="C26" s="37"/>
      <c r="D26" s="34">
        <f t="shared" si="0"/>
        <v>0</v>
      </c>
      <c r="E26" s="35">
        <v>2.1999999999999999E-2</v>
      </c>
      <c r="F26" s="36">
        <f t="shared" si="2"/>
        <v>41.8</v>
      </c>
    </row>
    <row r="27" spans="1:6" ht="19.5" customHeight="1" x14ac:dyDescent="0.25">
      <c r="A27" s="31" t="s">
        <v>32</v>
      </c>
      <c r="B27" s="32">
        <f>(D12*0.9825)+F45+F46</f>
        <v>1916.15</v>
      </c>
      <c r="C27" s="33">
        <v>2.4E-2</v>
      </c>
      <c r="D27" s="34">
        <f t="shared" si="0"/>
        <v>45.9876</v>
      </c>
      <c r="E27" s="39"/>
      <c r="F27" s="36">
        <f t="shared" si="2"/>
        <v>0</v>
      </c>
    </row>
    <row r="28" spans="1:6" ht="19.5" customHeight="1" x14ac:dyDescent="0.25">
      <c r="A28" s="31" t="s">
        <v>33</v>
      </c>
      <c r="B28" s="32">
        <f>B27</f>
        <v>1916.15</v>
      </c>
      <c r="C28" s="33">
        <v>6.8000000000000005E-2</v>
      </c>
      <c r="D28" s="34">
        <f t="shared" si="0"/>
        <v>130.29820000000001</v>
      </c>
      <c r="E28" s="39"/>
      <c r="F28" s="36">
        <f t="shared" si="2"/>
        <v>0</v>
      </c>
    </row>
    <row r="29" spans="1:6" ht="19.5" customHeight="1" x14ac:dyDescent="0.25">
      <c r="A29" s="31" t="s">
        <v>34</v>
      </c>
      <c r="B29" s="32">
        <f>B28</f>
        <v>1916.15</v>
      </c>
      <c r="C29" s="33">
        <v>5.0000000000000001E-3</v>
      </c>
      <c r="D29" s="34">
        <f t="shared" si="0"/>
        <v>9.5807500000000001</v>
      </c>
      <c r="E29" s="39"/>
      <c r="F29" s="36">
        <f t="shared" si="2"/>
        <v>0</v>
      </c>
    </row>
    <row r="30" spans="1:6" ht="19.5" customHeight="1" x14ac:dyDescent="0.25">
      <c r="A30" s="31" t="s">
        <v>35</v>
      </c>
      <c r="B30" s="32">
        <f t="shared" si="1"/>
        <v>1900</v>
      </c>
      <c r="C30" s="40"/>
      <c r="D30" s="34">
        <f t="shared" si="0"/>
        <v>0</v>
      </c>
      <c r="E30" s="41">
        <v>1.6000000000000001E-4</v>
      </c>
      <c r="F30" s="36">
        <f t="shared" si="2"/>
        <v>0.30400000000000005</v>
      </c>
    </row>
    <row r="31" spans="1:6" ht="19.5" customHeight="1" x14ac:dyDescent="0.25">
      <c r="A31" s="31" t="s">
        <v>36</v>
      </c>
      <c r="B31" s="34">
        <f>F45+F46</f>
        <v>49.4</v>
      </c>
      <c r="C31" s="18"/>
      <c r="D31" s="34">
        <f t="shared" si="0"/>
        <v>0</v>
      </c>
      <c r="E31" s="35">
        <v>0.08</v>
      </c>
      <c r="F31" s="36">
        <f t="shared" si="2"/>
        <v>3.952</v>
      </c>
    </row>
    <row r="32" spans="1:6" ht="19.5" customHeight="1" x14ac:dyDescent="0.25">
      <c r="A32" s="42" t="s">
        <v>37</v>
      </c>
      <c r="B32" s="32"/>
      <c r="C32" s="33">
        <v>-0.11310000000000001</v>
      </c>
      <c r="D32" s="43">
        <f t="shared" si="0"/>
        <v>0</v>
      </c>
      <c r="E32" s="39"/>
      <c r="F32" s="36">
        <f t="shared" si="2"/>
        <v>0</v>
      </c>
    </row>
    <row r="33" spans="1:7" ht="19.5" customHeight="1" x14ac:dyDescent="0.25">
      <c r="A33" s="42" t="s">
        <v>38</v>
      </c>
      <c r="B33" s="65"/>
      <c r="C33" s="33"/>
      <c r="D33" s="43"/>
      <c r="E33" s="44">
        <v>-1.5</v>
      </c>
      <c r="F33" s="36">
        <f>E33*B33</f>
        <v>0</v>
      </c>
    </row>
    <row r="34" spans="1:7" ht="19.5" customHeight="1" x14ac:dyDescent="0.25">
      <c r="A34" s="42" t="s">
        <v>30</v>
      </c>
      <c r="B34" s="32"/>
      <c r="C34" s="33"/>
      <c r="D34" s="43"/>
      <c r="E34" s="39"/>
      <c r="F34" s="36">
        <f>-E10</f>
        <v>-300.77</v>
      </c>
    </row>
    <row r="35" spans="1:7" ht="19.5" customHeight="1" x14ac:dyDescent="0.25">
      <c r="A35" s="31" t="s">
        <v>61</v>
      </c>
      <c r="B35" s="32">
        <f t="shared" si="1"/>
        <v>1900</v>
      </c>
      <c r="C35" s="33"/>
      <c r="D35" s="34">
        <f t="shared" si="0"/>
        <v>0</v>
      </c>
      <c r="E35" s="35">
        <v>4.0500000000000001E-2</v>
      </c>
      <c r="F35" s="36">
        <f t="shared" si="2"/>
        <v>76.95</v>
      </c>
    </row>
    <row r="36" spans="1:7" ht="19.5" customHeight="1" x14ac:dyDescent="0.25">
      <c r="A36" s="31" t="s">
        <v>62</v>
      </c>
      <c r="B36" s="32">
        <f t="shared" si="1"/>
        <v>1900</v>
      </c>
      <c r="C36" s="37"/>
      <c r="D36" s="34">
        <f t="shared" si="0"/>
        <v>0</v>
      </c>
      <c r="E36" s="35">
        <v>1.5E-3</v>
      </c>
      <c r="F36" s="36">
        <f t="shared" si="2"/>
        <v>2.85</v>
      </c>
    </row>
    <row r="37" spans="1:7" ht="19.5" hidden="1" customHeight="1" thickBot="1" x14ac:dyDescent="0.25">
      <c r="A37" s="19"/>
      <c r="B37" s="32">
        <f t="shared" si="1"/>
        <v>1900</v>
      </c>
      <c r="C37" s="45"/>
      <c r="D37" s="34">
        <f t="shared" si="0"/>
        <v>0</v>
      </c>
      <c r="E37" s="46"/>
      <c r="F37" s="36">
        <f t="shared" si="2"/>
        <v>0</v>
      </c>
      <c r="G37" s="20"/>
    </row>
    <row r="38" spans="1:7" ht="19.5" customHeight="1" x14ac:dyDescent="0.25">
      <c r="A38" s="26" t="s">
        <v>39</v>
      </c>
      <c r="B38" s="32"/>
      <c r="C38" s="37"/>
      <c r="D38" s="34">
        <f t="shared" si="0"/>
        <v>0</v>
      </c>
      <c r="E38" s="39"/>
      <c r="F38" s="36">
        <f t="shared" si="2"/>
        <v>0</v>
      </c>
      <c r="G38" s="20"/>
    </row>
    <row r="39" spans="1:7" ht="19.5" customHeight="1" x14ac:dyDescent="0.25">
      <c r="A39" s="31" t="s">
        <v>63</v>
      </c>
      <c r="B39" s="32">
        <f t="shared" si="1"/>
        <v>1900</v>
      </c>
      <c r="C39" s="33">
        <v>3.15E-2</v>
      </c>
      <c r="D39" s="34">
        <f t="shared" si="0"/>
        <v>59.85</v>
      </c>
      <c r="E39" s="35">
        <v>4.7199999999999999E-2</v>
      </c>
      <c r="F39" s="36">
        <f t="shared" si="2"/>
        <v>89.679999999999993</v>
      </c>
      <c r="G39" s="20"/>
    </row>
    <row r="40" spans="1:7" ht="19.5" customHeight="1" x14ac:dyDescent="0.25">
      <c r="A40" s="31" t="s">
        <v>64</v>
      </c>
      <c r="B40" s="32"/>
      <c r="C40" s="33">
        <v>8.6400000000000005E-2</v>
      </c>
      <c r="D40" s="34">
        <f t="shared" si="0"/>
        <v>0</v>
      </c>
      <c r="E40" s="35">
        <v>0.1295</v>
      </c>
      <c r="F40" s="36">
        <f t="shared" si="2"/>
        <v>0</v>
      </c>
      <c r="G40" s="20"/>
    </row>
    <row r="41" spans="1:7" ht="21" customHeight="1" x14ac:dyDescent="0.25">
      <c r="A41" s="31" t="s">
        <v>40</v>
      </c>
      <c r="B41" s="32">
        <f t="shared" si="1"/>
        <v>1900</v>
      </c>
      <c r="C41" s="33">
        <v>8.6E-3</v>
      </c>
      <c r="D41" s="34">
        <f t="shared" si="0"/>
        <v>16.34</v>
      </c>
      <c r="E41" s="35">
        <v>1.29E-2</v>
      </c>
      <c r="F41" s="36">
        <f t="shared" si="2"/>
        <v>24.51</v>
      </c>
      <c r="G41" s="20"/>
    </row>
    <row r="42" spans="1:7" ht="21" customHeight="1" x14ac:dyDescent="0.25">
      <c r="A42" s="31" t="s">
        <v>41</v>
      </c>
      <c r="B42" s="32"/>
      <c r="C42" s="33">
        <v>1.0800000000000001E-2</v>
      </c>
      <c r="D42" s="34">
        <f t="shared" si="0"/>
        <v>0</v>
      </c>
      <c r="E42" s="35">
        <v>1.6199999999999999E-2</v>
      </c>
      <c r="F42" s="36">
        <f t="shared" si="2"/>
        <v>0</v>
      </c>
      <c r="G42" s="20"/>
    </row>
    <row r="43" spans="1:7" ht="21" customHeight="1" x14ac:dyDescent="0.25">
      <c r="A43" s="47" t="s">
        <v>42</v>
      </c>
      <c r="B43" s="32"/>
      <c r="C43" s="33">
        <v>1.4E-3</v>
      </c>
      <c r="D43" s="34">
        <f t="shared" si="0"/>
        <v>0</v>
      </c>
      <c r="E43" s="48">
        <v>2.0999999999999999E-3</v>
      </c>
      <c r="F43" s="36">
        <f t="shared" si="2"/>
        <v>0</v>
      </c>
      <c r="G43" s="20"/>
    </row>
    <row r="44" spans="1:7" ht="18" customHeight="1" x14ac:dyDescent="0.25">
      <c r="A44" s="31" t="s">
        <v>65</v>
      </c>
      <c r="B44" s="32"/>
      <c r="C44" s="49">
        <v>2.4000000000000001E-4</v>
      </c>
      <c r="D44" s="34">
        <f t="shared" si="0"/>
        <v>0</v>
      </c>
      <c r="E44" s="50">
        <v>3.6000000000000002E-4</v>
      </c>
      <c r="F44" s="36">
        <f t="shared" si="2"/>
        <v>0</v>
      </c>
    </row>
    <row r="45" spans="1:7" ht="18" customHeight="1" x14ac:dyDescent="0.25">
      <c r="A45" s="31" t="s">
        <v>43</v>
      </c>
      <c r="B45" s="32">
        <f t="shared" si="1"/>
        <v>1900</v>
      </c>
      <c r="C45" s="33">
        <v>8.9999999999999993E-3</v>
      </c>
      <c r="D45" s="34">
        <f t="shared" si="0"/>
        <v>17.099999999999998</v>
      </c>
      <c r="E45" s="35">
        <v>3.0000000000000001E-3</v>
      </c>
      <c r="F45" s="36">
        <f t="shared" si="2"/>
        <v>5.7</v>
      </c>
    </row>
    <row r="46" spans="1:7" ht="18" customHeight="1" x14ac:dyDescent="0.25">
      <c r="A46" s="31" t="s">
        <v>66</v>
      </c>
      <c r="B46" s="32">
        <f t="shared" si="1"/>
        <v>1900</v>
      </c>
      <c r="C46" s="33">
        <v>6.4999999999999997E-3</v>
      </c>
      <c r="D46" s="34">
        <f t="shared" si="0"/>
        <v>12.35</v>
      </c>
      <c r="E46" s="35">
        <v>2.3E-2</v>
      </c>
      <c r="F46" s="36">
        <f t="shared" si="2"/>
        <v>43.699999999999996</v>
      </c>
    </row>
    <row r="47" spans="1:7" ht="18" customHeight="1" x14ac:dyDescent="0.25">
      <c r="A47" s="51" t="s">
        <v>44</v>
      </c>
      <c r="B47" s="32"/>
      <c r="C47" s="40"/>
      <c r="D47" s="52">
        <f>SUM(D17:D46)</f>
        <v>430.20655000000011</v>
      </c>
      <c r="E47" s="53"/>
      <c r="F47" s="54">
        <f>SUM(F17:F46)</f>
        <v>412.37599999999998</v>
      </c>
    </row>
    <row r="48" spans="1:7" ht="18" customHeight="1" x14ac:dyDescent="0.25">
      <c r="A48" s="26" t="s">
        <v>45</v>
      </c>
      <c r="B48" s="32"/>
      <c r="C48" s="33"/>
      <c r="D48" s="34">
        <f t="shared" si="0"/>
        <v>0</v>
      </c>
      <c r="E48" s="55"/>
      <c r="F48" s="36">
        <f t="shared" si="2"/>
        <v>0</v>
      </c>
    </row>
    <row r="49" spans="1:6" ht="18" customHeight="1" x14ac:dyDescent="0.25">
      <c r="A49" s="31" t="s">
        <v>46</v>
      </c>
      <c r="B49" s="32">
        <f t="shared" si="1"/>
        <v>1900</v>
      </c>
      <c r="C49" s="33"/>
      <c r="D49" s="34">
        <f t="shared" si="0"/>
        <v>0</v>
      </c>
      <c r="E49" s="35">
        <v>6.7999999999999996E-3</v>
      </c>
      <c r="F49" s="36">
        <f t="shared" si="2"/>
        <v>12.92</v>
      </c>
    </row>
    <row r="50" spans="1:6" ht="18" customHeight="1" x14ac:dyDescent="0.25">
      <c r="A50" s="31" t="s">
        <v>47</v>
      </c>
      <c r="B50" s="32">
        <f t="shared" si="1"/>
        <v>1900</v>
      </c>
      <c r="C50" s="33"/>
      <c r="D50" s="34">
        <f t="shared" si="0"/>
        <v>0</v>
      </c>
      <c r="E50" s="35">
        <v>0.01</v>
      </c>
      <c r="F50" s="36">
        <f t="shared" si="2"/>
        <v>19</v>
      </c>
    </row>
    <row r="51" spans="1:6" ht="18" customHeight="1" x14ac:dyDescent="0.25">
      <c r="A51" s="31" t="s">
        <v>48</v>
      </c>
      <c r="B51" s="32"/>
      <c r="C51" s="33"/>
      <c r="D51" s="34">
        <f t="shared" si="0"/>
        <v>0</v>
      </c>
      <c r="E51" s="35">
        <v>4.4999999999999997E-3</v>
      </c>
      <c r="F51" s="36">
        <f t="shared" si="2"/>
        <v>0</v>
      </c>
    </row>
    <row r="52" spans="1:6" ht="18.75" customHeight="1" thickBot="1" x14ac:dyDescent="0.3">
      <c r="A52" s="56" t="s">
        <v>49</v>
      </c>
      <c r="B52" s="63"/>
      <c r="C52" s="57"/>
      <c r="D52" s="58"/>
      <c r="E52" s="59"/>
      <c r="F52" s="60">
        <f>SUM(F49:F51)</f>
        <v>31.92</v>
      </c>
    </row>
    <row r="53" spans="1:6" ht="24" customHeight="1" x14ac:dyDescent="0.25">
      <c r="A53" s="61"/>
      <c r="B53" s="61"/>
      <c r="C53" s="61"/>
      <c r="D53" s="62"/>
      <c r="E53" s="61"/>
      <c r="F53" s="62"/>
    </row>
    <row r="54" spans="1:6" ht="24" customHeight="1" x14ac:dyDescent="0.25">
      <c r="A54" s="61"/>
      <c r="B54" s="61"/>
      <c r="C54" s="61"/>
      <c r="D54" s="61"/>
      <c r="E54" s="61"/>
      <c r="F54" s="6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</sheetData>
  <mergeCells count="15">
    <mergeCell ref="F13:F14"/>
    <mergeCell ref="B4:D4"/>
    <mergeCell ref="B6:D6"/>
    <mergeCell ref="B7:D7"/>
    <mergeCell ref="B8:D8"/>
    <mergeCell ref="B5:D5"/>
    <mergeCell ref="B9:D9"/>
    <mergeCell ref="B10:D10"/>
    <mergeCell ref="A1:E1"/>
    <mergeCell ref="A13:A14"/>
    <mergeCell ref="B13:B14"/>
    <mergeCell ref="C13:C14"/>
    <mergeCell ref="D13:D14"/>
    <mergeCell ref="E13:E14"/>
    <mergeCell ref="B3:D3"/>
  </mergeCells>
  <pageMargins left="0" right="0" top="0" bottom="0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AA30-EBA2-487D-9339-2858FFC0DCB8}">
  <dimension ref="A1:G60"/>
  <sheetViews>
    <sheetView showZeros="0" topLeftCell="A29" zoomScale="90" zoomScaleNormal="90" workbookViewId="0">
      <selection activeCell="G7" sqref="G7"/>
    </sheetView>
  </sheetViews>
  <sheetFormatPr baseColWidth="10" defaultRowHeight="15" x14ac:dyDescent="0.25"/>
  <cols>
    <col min="1" max="1" width="68.5703125" style="15" customWidth="1"/>
    <col min="2" max="2" width="19.85546875" style="15" customWidth="1"/>
    <col min="3" max="3" width="18.42578125" style="15" customWidth="1"/>
    <col min="4" max="4" width="19" style="15" customWidth="1"/>
    <col min="5" max="5" width="19.140625" style="15" customWidth="1"/>
    <col min="6" max="6" width="19.5703125" style="15" customWidth="1"/>
    <col min="7" max="7" width="21.7109375" style="15" bestFit="1" customWidth="1"/>
    <col min="8" max="16384" width="11.42578125" style="15"/>
  </cols>
  <sheetData>
    <row r="1" spans="1:7" ht="18" x14ac:dyDescent="0.25">
      <c r="A1" s="68" t="s">
        <v>52</v>
      </c>
      <c r="B1" s="69"/>
      <c r="C1" s="70"/>
      <c r="D1" s="70"/>
      <c r="E1" s="70"/>
    </row>
    <row r="2" spans="1:7" ht="17.25" thickBot="1" x14ac:dyDescent="0.3">
      <c r="A2" s="16"/>
      <c r="B2" s="17"/>
      <c r="C2" s="17"/>
      <c r="D2" s="17"/>
      <c r="E2" s="17"/>
      <c r="F2" s="17"/>
      <c r="G2" s="17"/>
    </row>
    <row r="3" spans="1:7" ht="18" x14ac:dyDescent="0.25">
      <c r="A3" s="9" t="s">
        <v>20</v>
      </c>
      <c r="B3" s="78"/>
      <c r="C3" s="79"/>
      <c r="D3" s="80"/>
      <c r="E3" s="10">
        <v>3900</v>
      </c>
    </row>
    <row r="4" spans="1:7" ht="24" customHeight="1" x14ac:dyDescent="0.25">
      <c r="A4" s="8" t="s">
        <v>67</v>
      </c>
      <c r="B4" s="75"/>
      <c r="C4" s="75"/>
      <c r="D4" s="75"/>
      <c r="E4" s="11"/>
    </row>
    <row r="5" spans="1:7" ht="24" customHeight="1" x14ac:dyDescent="0.25">
      <c r="A5" s="8" t="s">
        <v>19</v>
      </c>
      <c r="B5" s="76"/>
      <c r="C5" s="76"/>
      <c r="D5" s="76"/>
      <c r="E5" s="11">
        <f>SUM(E3:E4)</f>
        <v>3900</v>
      </c>
    </row>
    <row r="6" spans="1:7" ht="21" customHeight="1" x14ac:dyDescent="0.25">
      <c r="A6" s="8"/>
      <c r="B6" s="75"/>
      <c r="C6" s="75"/>
      <c r="D6" s="75"/>
      <c r="E6" s="11"/>
    </row>
    <row r="7" spans="1:7" ht="24" customHeight="1" x14ac:dyDescent="0.25">
      <c r="A7" s="8" t="s">
        <v>74</v>
      </c>
      <c r="B7" s="75"/>
      <c r="C7" s="75"/>
      <c r="D7" s="75"/>
      <c r="E7" s="11">
        <v>3428</v>
      </c>
    </row>
    <row r="8" spans="1:7" ht="24" customHeight="1" x14ac:dyDescent="0.25">
      <c r="A8" s="8"/>
      <c r="B8" s="75"/>
      <c r="C8" s="75"/>
      <c r="D8" s="75"/>
      <c r="E8" s="11"/>
    </row>
    <row r="9" spans="1:7" ht="24" customHeight="1" x14ac:dyDescent="0.25">
      <c r="A9" s="8"/>
      <c r="B9" s="75"/>
      <c r="C9" s="75"/>
      <c r="D9" s="75"/>
      <c r="E9" s="12"/>
    </row>
    <row r="10" spans="1:7" ht="24" customHeight="1" thickBot="1" x14ac:dyDescent="0.3">
      <c r="A10" s="13"/>
      <c r="B10" s="77"/>
      <c r="C10" s="77"/>
      <c r="D10" s="77"/>
      <c r="E10" s="14"/>
    </row>
    <row r="11" spans="1:7" ht="17.25" thickBot="1" x14ac:dyDescent="0.3">
      <c r="A11" s="16"/>
      <c r="B11" s="17"/>
      <c r="C11" s="17"/>
      <c r="D11" s="17"/>
      <c r="E11" s="17"/>
      <c r="F11" s="17"/>
    </row>
    <row r="12" spans="1:7" ht="24" customHeight="1" x14ac:dyDescent="0.25">
      <c r="A12" s="22" t="s">
        <v>19</v>
      </c>
      <c r="B12" s="23"/>
      <c r="C12" s="24"/>
      <c r="D12" s="64">
        <f>E5</f>
        <v>3900</v>
      </c>
      <c r="E12" s="24"/>
      <c r="F12" s="25"/>
    </row>
    <row r="13" spans="1:7" ht="18" customHeight="1" x14ac:dyDescent="0.25">
      <c r="A13" s="71"/>
      <c r="B13" s="72" t="s">
        <v>21</v>
      </c>
      <c r="C13" s="72" t="s">
        <v>22</v>
      </c>
      <c r="D13" s="72" t="s">
        <v>23</v>
      </c>
      <c r="E13" s="73" t="s">
        <v>24</v>
      </c>
      <c r="F13" s="74" t="s">
        <v>25</v>
      </c>
    </row>
    <row r="14" spans="1:7" ht="15.75" customHeight="1" x14ac:dyDescent="0.25">
      <c r="A14" s="71"/>
      <c r="B14" s="72"/>
      <c r="C14" s="72"/>
      <c r="D14" s="72"/>
      <c r="E14" s="73"/>
      <c r="F14" s="74"/>
    </row>
    <row r="15" spans="1:7" ht="18" customHeight="1" x14ac:dyDescent="0.25">
      <c r="A15" s="26" t="s">
        <v>26</v>
      </c>
      <c r="B15" s="27"/>
      <c r="C15" s="27"/>
      <c r="D15" s="27"/>
      <c r="E15" s="28"/>
      <c r="F15" s="29"/>
    </row>
    <row r="16" spans="1:7" ht="18" hidden="1" customHeight="1" x14ac:dyDescent="0.25">
      <c r="A16" s="30"/>
      <c r="B16" s="27"/>
      <c r="C16" s="27"/>
      <c r="D16" s="27"/>
      <c r="E16" s="28"/>
      <c r="F16" s="29"/>
    </row>
    <row r="17" spans="1:6" ht="19.5" customHeight="1" x14ac:dyDescent="0.25">
      <c r="A17" s="31" t="s">
        <v>53</v>
      </c>
      <c r="B17" s="32">
        <f>$E$5</f>
        <v>3900</v>
      </c>
      <c r="C17" s="33"/>
      <c r="D17" s="34">
        <f t="shared" ref="D17:D51" si="0">B17*C17</f>
        <v>0</v>
      </c>
      <c r="E17" s="35">
        <v>7.0000000000000007E-2</v>
      </c>
      <c r="F17" s="36">
        <f>E17*B17</f>
        <v>273</v>
      </c>
    </row>
    <row r="18" spans="1:6" ht="19.5" customHeight="1" x14ac:dyDescent="0.25">
      <c r="A18" s="31" t="s">
        <v>54</v>
      </c>
      <c r="B18" s="32">
        <f>E7</f>
        <v>3428</v>
      </c>
      <c r="C18" s="33">
        <v>6.9000000000000006E-2</v>
      </c>
      <c r="D18" s="34">
        <f t="shared" si="0"/>
        <v>236.53200000000001</v>
      </c>
      <c r="E18" s="35">
        <v>8.5500000000000007E-2</v>
      </c>
      <c r="F18" s="36">
        <f t="shared" ref="F18:F51" si="1">E18*B18</f>
        <v>293.09399999999999</v>
      </c>
    </row>
    <row r="19" spans="1:6" ht="19.5" customHeight="1" x14ac:dyDescent="0.25">
      <c r="A19" s="31" t="s">
        <v>55</v>
      </c>
      <c r="B19" s="32">
        <f t="shared" ref="B19:B50" si="2">$E$5</f>
        <v>3900</v>
      </c>
      <c r="C19" s="33">
        <v>4.0000000000000001E-3</v>
      </c>
      <c r="D19" s="34">
        <f t="shared" si="0"/>
        <v>15.6</v>
      </c>
      <c r="E19" s="35">
        <v>1.9E-2</v>
      </c>
      <c r="F19" s="36">
        <f t="shared" si="1"/>
        <v>74.099999999999994</v>
      </c>
    </row>
    <row r="20" spans="1:6" ht="19.5" customHeight="1" x14ac:dyDescent="0.25">
      <c r="A20" s="31" t="s">
        <v>56</v>
      </c>
      <c r="B20" s="32">
        <f t="shared" si="2"/>
        <v>3900</v>
      </c>
      <c r="C20" s="37"/>
      <c r="D20" s="34">
        <f t="shared" si="0"/>
        <v>0</v>
      </c>
      <c r="E20" s="38">
        <f>Enoncé!B13</f>
        <v>0.01</v>
      </c>
      <c r="F20" s="36">
        <f t="shared" si="1"/>
        <v>39</v>
      </c>
    </row>
    <row r="21" spans="1:6" ht="19.5" customHeight="1" x14ac:dyDescent="0.25">
      <c r="A21" s="31" t="s">
        <v>57</v>
      </c>
      <c r="B21" s="32">
        <f t="shared" si="2"/>
        <v>3900</v>
      </c>
      <c r="C21" s="37"/>
      <c r="D21" s="34">
        <f t="shared" si="0"/>
        <v>0</v>
      </c>
      <c r="E21" s="35">
        <v>3.4500000000000003E-2</v>
      </c>
      <c r="F21" s="36">
        <f t="shared" si="1"/>
        <v>134.55000000000001</v>
      </c>
    </row>
    <row r="22" spans="1:6" ht="19.5" customHeight="1" x14ac:dyDescent="0.25">
      <c r="A22" s="31" t="s">
        <v>58</v>
      </c>
      <c r="B22" s="32"/>
      <c r="C22" s="37"/>
      <c r="D22" s="34">
        <f t="shared" si="0"/>
        <v>0</v>
      </c>
      <c r="E22" s="35">
        <v>1.7999999999999999E-2</v>
      </c>
      <c r="F22" s="36">
        <f t="shared" si="1"/>
        <v>0</v>
      </c>
    </row>
    <row r="23" spans="1:6" ht="19.5" customHeight="1" x14ac:dyDescent="0.25">
      <c r="A23" s="31" t="s">
        <v>31</v>
      </c>
      <c r="B23" s="32"/>
      <c r="C23" s="37"/>
      <c r="D23" s="34">
        <f t="shared" si="0"/>
        <v>0</v>
      </c>
      <c r="E23" s="35">
        <v>5.0000000000000001E-3</v>
      </c>
      <c r="F23" s="36">
        <f t="shared" si="1"/>
        <v>0</v>
      </c>
    </row>
    <row r="24" spans="1:6" ht="19.5" customHeight="1" x14ac:dyDescent="0.25">
      <c r="A24" s="31" t="s">
        <v>31</v>
      </c>
      <c r="B24" s="32">
        <f>E7</f>
        <v>3428</v>
      </c>
      <c r="C24" s="37"/>
      <c r="D24" s="34">
        <f t="shared" si="0"/>
        <v>0</v>
      </c>
      <c r="E24" s="35">
        <v>1E-3</v>
      </c>
      <c r="F24" s="36">
        <f t="shared" si="1"/>
        <v>3.4279999999999999</v>
      </c>
    </row>
    <row r="25" spans="1:6" ht="19.5" customHeight="1" x14ac:dyDescent="0.25">
      <c r="A25" s="31" t="s">
        <v>59</v>
      </c>
      <c r="B25" s="32">
        <f t="shared" si="2"/>
        <v>3900</v>
      </c>
      <c r="C25" s="37"/>
      <c r="D25" s="34">
        <f t="shared" si="0"/>
        <v>0</v>
      </c>
      <c r="E25" s="35">
        <v>3.0000000000000001E-3</v>
      </c>
      <c r="F25" s="36">
        <f t="shared" si="1"/>
        <v>11.700000000000001</v>
      </c>
    </row>
    <row r="26" spans="1:6" ht="19.5" customHeight="1" x14ac:dyDescent="0.25">
      <c r="A26" s="31" t="s">
        <v>60</v>
      </c>
      <c r="B26" s="32">
        <f t="shared" si="2"/>
        <v>3900</v>
      </c>
      <c r="C26" s="37"/>
      <c r="D26" s="34">
        <f t="shared" si="0"/>
        <v>0</v>
      </c>
      <c r="E26" s="35">
        <v>2.1999999999999999E-2</v>
      </c>
      <c r="F26" s="36">
        <f t="shared" si="1"/>
        <v>85.8</v>
      </c>
    </row>
    <row r="27" spans="1:6" ht="19.5" customHeight="1" x14ac:dyDescent="0.25">
      <c r="A27" s="31" t="s">
        <v>32</v>
      </c>
      <c r="B27" s="32">
        <f>(D12*0.9825)+F45+F46</f>
        <v>3922.2939999999999</v>
      </c>
      <c r="C27" s="33">
        <v>2.4E-2</v>
      </c>
      <c r="D27" s="34">
        <f t="shared" si="0"/>
        <v>94.135056000000006</v>
      </c>
      <c r="E27" s="39"/>
      <c r="F27" s="36">
        <f t="shared" si="1"/>
        <v>0</v>
      </c>
    </row>
    <row r="28" spans="1:6" ht="19.5" customHeight="1" x14ac:dyDescent="0.25">
      <c r="A28" s="31" t="s">
        <v>33</v>
      </c>
      <c r="B28" s="32">
        <f>B27</f>
        <v>3922.2939999999999</v>
      </c>
      <c r="C28" s="33">
        <v>6.8000000000000005E-2</v>
      </c>
      <c r="D28" s="34">
        <f t="shared" si="0"/>
        <v>266.71599200000003</v>
      </c>
      <c r="E28" s="39"/>
      <c r="F28" s="36">
        <f t="shared" si="1"/>
        <v>0</v>
      </c>
    </row>
    <row r="29" spans="1:6" ht="19.5" customHeight="1" x14ac:dyDescent="0.25">
      <c r="A29" s="31" t="s">
        <v>34</v>
      </c>
      <c r="B29" s="32">
        <f>B28</f>
        <v>3922.2939999999999</v>
      </c>
      <c r="C29" s="33">
        <v>5.0000000000000001E-3</v>
      </c>
      <c r="D29" s="34">
        <f t="shared" si="0"/>
        <v>19.611470000000001</v>
      </c>
      <c r="E29" s="39"/>
      <c r="F29" s="36">
        <f t="shared" si="1"/>
        <v>0</v>
      </c>
    </row>
    <row r="30" spans="1:6" ht="19.5" customHeight="1" x14ac:dyDescent="0.25">
      <c r="A30" s="31" t="s">
        <v>35</v>
      </c>
      <c r="B30" s="32">
        <f t="shared" si="2"/>
        <v>3900</v>
      </c>
      <c r="C30" s="40"/>
      <c r="D30" s="34">
        <f t="shared" si="0"/>
        <v>0</v>
      </c>
      <c r="E30" s="41">
        <v>1.6000000000000001E-4</v>
      </c>
      <c r="F30" s="36">
        <f t="shared" si="1"/>
        <v>0.624</v>
      </c>
    </row>
    <row r="31" spans="1:6" ht="19.5" customHeight="1" x14ac:dyDescent="0.25">
      <c r="A31" s="31" t="s">
        <v>36</v>
      </c>
      <c r="B31" s="34">
        <f>F45+F46</f>
        <v>90.543999999999997</v>
      </c>
      <c r="C31" s="18"/>
      <c r="D31" s="34">
        <f t="shared" si="0"/>
        <v>0</v>
      </c>
      <c r="E31" s="35">
        <v>0.08</v>
      </c>
      <c r="F31" s="36">
        <f t="shared" si="1"/>
        <v>7.2435200000000002</v>
      </c>
    </row>
    <row r="32" spans="1:6" ht="19.5" customHeight="1" x14ac:dyDescent="0.25">
      <c r="A32" s="42" t="s">
        <v>37</v>
      </c>
      <c r="B32" s="32"/>
      <c r="C32" s="33">
        <v>-0.11310000000000001</v>
      </c>
      <c r="D32" s="43">
        <f t="shared" si="0"/>
        <v>0</v>
      </c>
      <c r="E32" s="39"/>
      <c r="F32" s="36">
        <f t="shared" si="1"/>
        <v>0</v>
      </c>
    </row>
    <row r="33" spans="1:7" ht="19.5" customHeight="1" x14ac:dyDescent="0.25">
      <c r="A33" s="42" t="s">
        <v>38</v>
      </c>
      <c r="B33" s="65"/>
      <c r="C33" s="33"/>
      <c r="D33" s="43"/>
      <c r="E33" s="44">
        <v>-1.5</v>
      </c>
      <c r="F33" s="36">
        <f>E33*B33</f>
        <v>0</v>
      </c>
    </row>
    <row r="34" spans="1:7" ht="19.5" customHeight="1" x14ac:dyDescent="0.25">
      <c r="A34" s="42" t="s">
        <v>30</v>
      </c>
      <c r="B34" s="32"/>
      <c r="C34" s="33"/>
      <c r="D34" s="43"/>
      <c r="E34" s="39"/>
      <c r="F34" s="36">
        <f>-E10</f>
        <v>0</v>
      </c>
    </row>
    <row r="35" spans="1:7" ht="19.5" customHeight="1" x14ac:dyDescent="0.25">
      <c r="A35" s="31" t="s">
        <v>61</v>
      </c>
      <c r="B35" s="32">
        <f t="shared" si="2"/>
        <v>3900</v>
      </c>
      <c r="C35" s="33"/>
      <c r="D35" s="34">
        <f t="shared" si="0"/>
        <v>0</v>
      </c>
      <c r="E35" s="35">
        <v>4.0500000000000001E-2</v>
      </c>
      <c r="F35" s="36">
        <f t="shared" si="1"/>
        <v>157.95000000000002</v>
      </c>
    </row>
    <row r="36" spans="1:7" ht="19.5" customHeight="1" x14ac:dyDescent="0.25">
      <c r="A36" s="31" t="s">
        <v>62</v>
      </c>
      <c r="B36" s="32">
        <f t="shared" si="2"/>
        <v>3900</v>
      </c>
      <c r="C36" s="37"/>
      <c r="D36" s="34">
        <f t="shared" si="0"/>
        <v>0</v>
      </c>
      <c r="E36" s="35">
        <v>1.5E-3</v>
      </c>
      <c r="F36" s="36">
        <f t="shared" si="1"/>
        <v>5.8500000000000005</v>
      </c>
    </row>
    <row r="37" spans="1:7" ht="19.5" hidden="1" customHeight="1" thickBot="1" x14ac:dyDescent="0.25">
      <c r="A37" s="19"/>
      <c r="B37" s="32">
        <f t="shared" si="2"/>
        <v>3900</v>
      </c>
      <c r="C37" s="45"/>
      <c r="D37" s="34">
        <f t="shared" si="0"/>
        <v>0</v>
      </c>
      <c r="E37" s="46"/>
      <c r="F37" s="36">
        <f t="shared" si="1"/>
        <v>0</v>
      </c>
      <c r="G37" s="20"/>
    </row>
    <row r="38" spans="1:7" ht="19.5" customHeight="1" x14ac:dyDescent="0.25">
      <c r="A38" s="26" t="s">
        <v>39</v>
      </c>
      <c r="B38" s="32"/>
      <c r="C38" s="37"/>
      <c r="D38" s="34">
        <f t="shared" si="0"/>
        <v>0</v>
      </c>
      <c r="E38" s="39"/>
      <c r="F38" s="36">
        <f t="shared" si="1"/>
        <v>0</v>
      </c>
      <c r="G38" s="20"/>
    </row>
    <row r="39" spans="1:7" ht="19.5" customHeight="1" x14ac:dyDescent="0.25">
      <c r="A39" s="31" t="s">
        <v>63</v>
      </c>
      <c r="B39" s="32">
        <f>+$E$7</f>
        <v>3428</v>
      </c>
      <c r="C39" s="33">
        <v>3.15E-2</v>
      </c>
      <c r="D39" s="34">
        <f t="shared" si="0"/>
        <v>107.982</v>
      </c>
      <c r="E39" s="35">
        <v>4.7199999999999999E-2</v>
      </c>
      <c r="F39" s="36">
        <f t="shared" si="1"/>
        <v>161.80160000000001</v>
      </c>
      <c r="G39" s="20"/>
    </row>
    <row r="40" spans="1:7" ht="19.5" customHeight="1" x14ac:dyDescent="0.25">
      <c r="A40" s="31" t="s">
        <v>64</v>
      </c>
      <c r="B40" s="32">
        <f>$E$5-$E$7</f>
        <v>472</v>
      </c>
      <c r="C40" s="33">
        <v>8.6400000000000005E-2</v>
      </c>
      <c r="D40" s="34">
        <f t="shared" si="0"/>
        <v>40.780799999999999</v>
      </c>
      <c r="E40" s="35">
        <v>0.1295</v>
      </c>
      <c r="F40" s="36">
        <f t="shared" si="1"/>
        <v>61.124000000000002</v>
      </c>
      <c r="G40" s="20"/>
    </row>
    <row r="41" spans="1:7" ht="21" customHeight="1" x14ac:dyDescent="0.25">
      <c r="A41" s="31" t="s">
        <v>40</v>
      </c>
      <c r="B41" s="32">
        <f t="shared" si="2"/>
        <v>3900</v>
      </c>
      <c r="C41" s="33">
        <v>8.6E-3</v>
      </c>
      <c r="D41" s="34">
        <f t="shared" si="0"/>
        <v>33.54</v>
      </c>
      <c r="E41" s="35">
        <v>1.29E-2</v>
      </c>
      <c r="F41" s="36">
        <f t="shared" si="1"/>
        <v>50.31</v>
      </c>
      <c r="G41" s="20"/>
    </row>
    <row r="42" spans="1:7" ht="21" customHeight="1" x14ac:dyDescent="0.25">
      <c r="A42" s="31" t="s">
        <v>41</v>
      </c>
      <c r="B42" s="32">
        <f>$E$5-$E$7</f>
        <v>472</v>
      </c>
      <c r="C42" s="33">
        <v>1.0800000000000001E-2</v>
      </c>
      <c r="D42" s="34">
        <f t="shared" si="0"/>
        <v>5.0975999999999999</v>
      </c>
      <c r="E42" s="35">
        <v>1.6199999999999999E-2</v>
      </c>
      <c r="F42" s="36">
        <f t="shared" si="1"/>
        <v>7.6463999999999999</v>
      </c>
      <c r="G42" s="20"/>
    </row>
    <row r="43" spans="1:7" ht="21" customHeight="1" x14ac:dyDescent="0.25">
      <c r="A43" s="47" t="s">
        <v>42</v>
      </c>
      <c r="B43" s="32">
        <f>E5</f>
        <v>3900</v>
      </c>
      <c r="C43" s="33">
        <v>1.4E-3</v>
      </c>
      <c r="D43" s="34">
        <f t="shared" si="0"/>
        <v>5.46</v>
      </c>
      <c r="E43" s="48">
        <v>2.0999999999999999E-3</v>
      </c>
      <c r="F43" s="36">
        <f t="shared" si="1"/>
        <v>8.19</v>
      </c>
      <c r="G43" s="20"/>
    </row>
    <row r="44" spans="1:7" ht="18" customHeight="1" x14ac:dyDescent="0.25">
      <c r="A44" s="31" t="s">
        <v>65</v>
      </c>
      <c r="B44" s="32">
        <f>B43</f>
        <v>3900</v>
      </c>
      <c r="C44" s="49">
        <v>2.4000000000000001E-4</v>
      </c>
      <c r="D44" s="34">
        <f t="shared" si="0"/>
        <v>0.93600000000000005</v>
      </c>
      <c r="E44" s="50">
        <v>3.6000000000000002E-4</v>
      </c>
      <c r="F44" s="36">
        <f t="shared" si="1"/>
        <v>1.4040000000000001</v>
      </c>
    </row>
    <row r="45" spans="1:7" ht="18" customHeight="1" x14ac:dyDescent="0.25">
      <c r="A45" s="31" t="s">
        <v>43</v>
      </c>
      <c r="B45" s="32">
        <f t="shared" si="2"/>
        <v>3900</v>
      </c>
      <c r="C45" s="33">
        <v>8.9999999999999993E-3</v>
      </c>
      <c r="D45" s="34">
        <f t="shared" si="0"/>
        <v>35.099999999999994</v>
      </c>
      <c r="E45" s="35">
        <v>3.0000000000000001E-3</v>
      </c>
      <c r="F45" s="36">
        <f t="shared" si="1"/>
        <v>11.700000000000001</v>
      </c>
    </row>
    <row r="46" spans="1:7" ht="18" customHeight="1" x14ac:dyDescent="0.25">
      <c r="A46" s="31" t="s">
        <v>66</v>
      </c>
      <c r="B46" s="32">
        <f>E7</f>
        <v>3428</v>
      </c>
      <c r="C46" s="33">
        <v>6.4999999999999997E-3</v>
      </c>
      <c r="D46" s="34">
        <f t="shared" si="0"/>
        <v>22.282</v>
      </c>
      <c r="E46" s="35">
        <v>2.3E-2</v>
      </c>
      <c r="F46" s="36">
        <f t="shared" si="1"/>
        <v>78.843999999999994</v>
      </c>
    </row>
    <row r="47" spans="1:7" ht="18" customHeight="1" x14ac:dyDescent="0.25">
      <c r="A47" s="51" t="s">
        <v>44</v>
      </c>
      <c r="B47" s="32"/>
      <c r="C47" s="40"/>
      <c r="D47" s="52">
        <f>SUM(D17:D46)</f>
        <v>883.77291800000023</v>
      </c>
      <c r="E47" s="53"/>
      <c r="F47" s="54">
        <f>SUM(F17:F46)</f>
        <v>1467.3595200000002</v>
      </c>
    </row>
    <row r="48" spans="1:7" ht="18" customHeight="1" x14ac:dyDescent="0.25">
      <c r="A48" s="26" t="s">
        <v>45</v>
      </c>
      <c r="B48" s="32"/>
      <c r="C48" s="33"/>
      <c r="D48" s="34">
        <f t="shared" si="0"/>
        <v>0</v>
      </c>
      <c r="E48" s="55"/>
      <c r="F48" s="36">
        <f t="shared" si="1"/>
        <v>0</v>
      </c>
    </row>
    <row r="49" spans="1:6" ht="18" customHeight="1" x14ac:dyDescent="0.25">
      <c r="A49" s="31" t="s">
        <v>46</v>
      </c>
      <c r="B49" s="32">
        <f t="shared" si="2"/>
        <v>3900</v>
      </c>
      <c r="C49" s="33"/>
      <c r="D49" s="34">
        <f t="shared" si="0"/>
        <v>0</v>
      </c>
      <c r="E49" s="35">
        <v>6.7999999999999996E-3</v>
      </c>
      <c r="F49" s="36">
        <f t="shared" si="1"/>
        <v>26.52</v>
      </c>
    </row>
    <row r="50" spans="1:6" ht="18" customHeight="1" x14ac:dyDescent="0.25">
      <c r="A50" s="31" t="s">
        <v>47</v>
      </c>
      <c r="B50" s="32">
        <f t="shared" si="2"/>
        <v>3900</v>
      </c>
      <c r="C50" s="33"/>
      <c r="D50" s="34">
        <f t="shared" si="0"/>
        <v>0</v>
      </c>
      <c r="E50" s="35">
        <v>0.01</v>
      </c>
      <c r="F50" s="36">
        <f t="shared" si="1"/>
        <v>39</v>
      </c>
    </row>
    <row r="51" spans="1:6" ht="18" customHeight="1" x14ac:dyDescent="0.25">
      <c r="A51" s="31" t="s">
        <v>48</v>
      </c>
      <c r="B51" s="32"/>
      <c r="C51" s="33"/>
      <c r="D51" s="34">
        <f t="shared" si="0"/>
        <v>0</v>
      </c>
      <c r="E51" s="35">
        <v>4.4999999999999997E-3</v>
      </c>
      <c r="F51" s="36">
        <f t="shared" si="1"/>
        <v>0</v>
      </c>
    </row>
    <row r="52" spans="1:6" ht="18.75" customHeight="1" thickBot="1" x14ac:dyDescent="0.3">
      <c r="A52" s="56" t="s">
        <v>49</v>
      </c>
      <c r="B52" s="63"/>
      <c r="C52" s="57"/>
      <c r="D52" s="58"/>
      <c r="E52" s="59"/>
      <c r="F52" s="60">
        <f>SUM(F49:F51)</f>
        <v>65.52</v>
      </c>
    </row>
    <row r="53" spans="1:6" ht="24" customHeight="1" x14ac:dyDescent="0.25">
      <c r="A53" s="61"/>
      <c r="B53" s="61"/>
      <c r="C53" s="61"/>
      <c r="D53" s="62"/>
      <c r="E53" s="61"/>
      <c r="F53" s="62"/>
    </row>
    <row r="54" spans="1:6" ht="24" customHeight="1" x14ac:dyDescent="0.25">
      <c r="A54" s="61"/>
      <c r="B54" s="61"/>
      <c r="C54" s="61"/>
      <c r="D54" s="61"/>
      <c r="E54" s="61"/>
      <c r="F54" s="6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</sheetData>
  <mergeCells count="15">
    <mergeCell ref="A13:A14"/>
    <mergeCell ref="B13:B14"/>
    <mergeCell ref="C13:C14"/>
    <mergeCell ref="D13:D14"/>
    <mergeCell ref="A1:E1"/>
    <mergeCell ref="B3:D3"/>
    <mergeCell ref="B4:D4"/>
    <mergeCell ref="B5:D5"/>
    <mergeCell ref="B6:D6"/>
    <mergeCell ref="B7:D7"/>
    <mergeCell ref="E13:E14"/>
    <mergeCell ref="F13:F14"/>
    <mergeCell ref="B8:D8"/>
    <mergeCell ref="B9:D9"/>
    <mergeCell ref="B10:D10"/>
  </mergeCells>
  <pageMargins left="0" right="0" top="0" bottom="0" header="0" footer="0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AA13-439F-458B-A18F-1496D5F823C1}">
  <dimension ref="A1:G60"/>
  <sheetViews>
    <sheetView showZeros="0" tabSelected="1" zoomScale="90" zoomScaleNormal="90" workbookViewId="0">
      <selection activeCell="E8" sqref="E8"/>
    </sheetView>
  </sheetViews>
  <sheetFormatPr baseColWidth="10" defaultRowHeight="15" x14ac:dyDescent="0.25"/>
  <cols>
    <col min="1" max="1" width="68.5703125" style="15" customWidth="1"/>
    <col min="2" max="2" width="19.85546875" style="15" customWidth="1"/>
    <col min="3" max="3" width="18.42578125" style="15" customWidth="1"/>
    <col min="4" max="4" width="19" style="15" customWidth="1"/>
    <col min="5" max="5" width="19.140625" style="15" customWidth="1"/>
    <col min="6" max="6" width="19.5703125" style="15" customWidth="1"/>
    <col min="7" max="7" width="21.7109375" style="15" bestFit="1" customWidth="1"/>
    <col min="8" max="9" width="11.42578125" style="15" customWidth="1"/>
    <col min="10" max="16384" width="11.42578125" style="15"/>
  </cols>
  <sheetData>
    <row r="1" spans="1:7" ht="18" x14ac:dyDescent="0.25">
      <c r="A1" s="68" t="s">
        <v>52</v>
      </c>
      <c r="B1" s="69"/>
      <c r="C1" s="70"/>
      <c r="D1" s="70"/>
      <c r="E1" s="70"/>
    </row>
    <row r="2" spans="1:7" ht="17.25" thickBot="1" x14ac:dyDescent="0.3">
      <c r="A2" s="16"/>
      <c r="B2" s="17"/>
      <c r="C2" s="17"/>
      <c r="D2" s="17"/>
      <c r="E2" s="17"/>
      <c r="F2" s="17"/>
      <c r="G2" s="17"/>
    </row>
    <row r="3" spans="1:7" ht="18" x14ac:dyDescent="0.25">
      <c r="A3" s="9" t="s">
        <v>20</v>
      </c>
      <c r="B3" s="78"/>
      <c r="C3" s="79"/>
      <c r="D3" s="80"/>
      <c r="E3" s="10">
        <v>4000</v>
      </c>
    </row>
    <row r="4" spans="1:7" ht="24" customHeight="1" x14ac:dyDescent="0.25">
      <c r="A4" s="8" t="s">
        <v>67</v>
      </c>
      <c r="B4" s="75"/>
      <c r="C4" s="75"/>
      <c r="D4" s="75"/>
      <c r="E4" s="11"/>
    </row>
    <row r="5" spans="1:7" ht="24" customHeight="1" x14ac:dyDescent="0.25">
      <c r="A5" s="8" t="s">
        <v>19</v>
      </c>
      <c r="B5" s="76"/>
      <c r="C5" s="76"/>
      <c r="D5" s="76"/>
      <c r="E5" s="11">
        <v>4000</v>
      </c>
    </row>
    <row r="6" spans="1:7" ht="21" customHeight="1" x14ac:dyDescent="0.25">
      <c r="A6" s="8" t="s">
        <v>27</v>
      </c>
      <c r="B6" s="75"/>
      <c r="C6" s="75"/>
      <c r="D6" s="75"/>
      <c r="E6" s="11"/>
    </row>
    <row r="7" spans="1:7" ht="24" customHeight="1" x14ac:dyDescent="0.25">
      <c r="A7" s="8" t="s">
        <v>68</v>
      </c>
      <c r="B7" s="75"/>
      <c r="C7" s="75"/>
      <c r="D7" s="75"/>
      <c r="E7" s="11">
        <v>3428</v>
      </c>
    </row>
    <row r="8" spans="1:7" ht="24" customHeight="1" x14ac:dyDescent="0.25">
      <c r="A8" s="8"/>
      <c r="B8" s="75"/>
      <c r="C8" s="75"/>
      <c r="D8" s="75"/>
      <c r="E8" s="11"/>
    </row>
    <row r="9" spans="1:7" ht="24" customHeight="1" x14ac:dyDescent="0.25">
      <c r="A9" s="8"/>
      <c r="B9" s="75"/>
      <c r="C9" s="75"/>
      <c r="D9" s="75"/>
      <c r="E9" s="12"/>
    </row>
    <row r="10" spans="1:7" ht="24" customHeight="1" thickBot="1" x14ac:dyDescent="0.3">
      <c r="A10" s="13"/>
      <c r="B10" s="77"/>
      <c r="C10" s="77"/>
      <c r="D10" s="77"/>
      <c r="E10" s="14"/>
    </row>
    <row r="11" spans="1:7" ht="17.25" thickBot="1" x14ac:dyDescent="0.3">
      <c r="A11" s="16"/>
      <c r="B11" s="17"/>
      <c r="C11" s="17"/>
      <c r="D11" s="17"/>
      <c r="E11" s="17"/>
      <c r="F11" s="17"/>
    </row>
    <row r="12" spans="1:7" ht="24" customHeight="1" x14ac:dyDescent="0.25">
      <c r="A12" s="22" t="s">
        <v>19</v>
      </c>
      <c r="B12" s="23"/>
      <c r="C12" s="24"/>
      <c r="D12" s="64">
        <f>E5</f>
        <v>4000</v>
      </c>
      <c r="E12" s="24"/>
      <c r="F12" s="25"/>
    </row>
    <row r="13" spans="1:7" ht="18" customHeight="1" x14ac:dyDescent="0.25">
      <c r="A13" s="71"/>
      <c r="B13" s="72" t="s">
        <v>21</v>
      </c>
      <c r="C13" s="72" t="s">
        <v>22</v>
      </c>
      <c r="D13" s="72" t="s">
        <v>23</v>
      </c>
      <c r="E13" s="73" t="s">
        <v>24</v>
      </c>
      <c r="F13" s="74" t="s">
        <v>25</v>
      </c>
    </row>
    <row r="14" spans="1:7" ht="15.75" customHeight="1" x14ac:dyDescent="0.25">
      <c r="A14" s="71"/>
      <c r="B14" s="72"/>
      <c r="C14" s="72"/>
      <c r="D14" s="72"/>
      <c r="E14" s="73"/>
      <c r="F14" s="74"/>
    </row>
    <row r="15" spans="1:7" ht="18" customHeight="1" x14ac:dyDescent="0.25">
      <c r="A15" s="26" t="s">
        <v>26</v>
      </c>
      <c r="B15" s="27"/>
      <c r="C15" s="27"/>
      <c r="D15" s="27"/>
      <c r="E15" s="28"/>
      <c r="F15" s="29"/>
    </row>
    <row r="16" spans="1:7" ht="18" hidden="1" customHeight="1" x14ac:dyDescent="0.25">
      <c r="A16" s="30"/>
      <c r="B16" s="27"/>
      <c r="C16" s="27"/>
      <c r="D16" s="27"/>
      <c r="E16" s="28"/>
      <c r="F16" s="29"/>
    </row>
    <row r="17" spans="1:6" ht="19.5" customHeight="1" x14ac:dyDescent="0.25">
      <c r="A17" s="31" t="s">
        <v>53</v>
      </c>
      <c r="B17" s="32">
        <f>$E$5</f>
        <v>4000</v>
      </c>
      <c r="C17" s="33"/>
      <c r="D17" s="34">
        <f t="shared" ref="D17:D51" si="0">B17*C17</f>
        <v>0</v>
      </c>
      <c r="E17" s="35">
        <v>0.13</v>
      </c>
      <c r="F17" s="36">
        <f>E17*B17</f>
        <v>520</v>
      </c>
    </row>
    <row r="18" spans="1:6" ht="19.5" customHeight="1" x14ac:dyDescent="0.25">
      <c r="A18" s="31" t="s">
        <v>54</v>
      </c>
      <c r="B18" s="32">
        <f>E7</f>
        <v>3428</v>
      </c>
      <c r="C18" s="33">
        <v>6.9000000000000006E-2</v>
      </c>
      <c r="D18" s="34">
        <f t="shared" si="0"/>
        <v>236.53200000000001</v>
      </c>
      <c r="E18" s="35">
        <v>8.5500000000000007E-2</v>
      </c>
      <c r="F18" s="36">
        <f t="shared" ref="F18:F51" si="1">E18*B18</f>
        <v>293.09399999999999</v>
      </c>
    </row>
    <row r="19" spans="1:6" ht="19.5" customHeight="1" x14ac:dyDescent="0.25">
      <c r="A19" s="31" t="s">
        <v>55</v>
      </c>
      <c r="B19" s="32">
        <f t="shared" ref="B19:B50" si="2">$E$5</f>
        <v>4000</v>
      </c>
      <c r="C19" s="33">
        <v>4.0000000000000001E-3</v>
      </c>
      <c r="D19" s="34">
        <f t="shared" si="0"/>
        <v>16</v>
      </c>
      <c r="E19" s="35">
        <v>1.9E-2</v>
      </c>
      <c r="F19" s="36">
        <f t="shared" si="1"/>
        <v>76</v>
      </c>
    </row>
    <row r="20" spans="1:6" ht="19.5" customHeight="1" x14ac:dyDescent="0.25">
      <c r="A20" s="31" t="s">
        <v>56</v>
      </c>
      <c r="B20" s="32">
        <f t="shared" si="2"/>
        <v>4000</v>
      </c>
      <c r="C20" s="37"/>
      <c r="D20" s="34">
        <f t="shared" si="0"/>
        <v>0</v>
      </c>
      <c r="E20" s="38">
        <f>Enoncé!B13</f>
        <v>0.01</v>
      </c>
      <c r="F20" s="36">
        <f t="shared" si="1"/>
        <v>40</v>
      </c>
    </row>
    <row r="21" spans="1:6" ht="19.5" customHeight="1" x14ac:dyDescent="0.25">
      <c r="A21" s="31" t="s">
        <v>57</v>
      </c>
      <c r="B21" s="32">
        <f t="shared" si="2"/>
        <v>4000</v>
      </c>
      <c r="C21" s="37"/>
      <c r="D21" s="34">
        <f t="shared" si="0"/>
        <v>0</v>
      </c>
      <c r="E21" s="35">
        <v>3.4500000000000003E-2</v>
      </c>
      <c r="F21" s="36">
        <f t="shared" si="1"/>
        <v>138</v>
      </c>
    </row>
    <row r="22" spans="1:6" ht="19.5" customHeight="1" x14ac:dyDescent="0.25">
      <c r="A22" s="31" t="s">
        <v>58</v>
      </c>
      <c r="B22" s="32">
        <f t="shared" si="2"/>
        <v>4000</v>
      </c>
      <c r="C22" s="37"/>
      <c r="D22" s="34">
        <f t="shared" si="0"/>
        <v>0</v>
      </c>
      <c r="E22" s="35">
        <v>1.7999999999999999E-2</v>
      </c>
      <c r="F22" s="36">
        <f t="shared" si="1"/>
        <v>72</v>
      </c>
    </row>
    <row r="23" spans="1:6" ht="19.5" customHeight="1" x14ac:dyDescent="0.25">
      <c r="A23" s="31" t="s">
        <v>31</v>
      </c>
      <c r="B23" s="32"/>
      <c r="C23" s="37"/>
      <c r="D23" s="34">
        <f t="shared" si="0"/>
        <v>0</v>
      </c>
      <c r="E23" s="35">
        <v>5.0000000000000001E-3</v>
      </c>
      <c r="F23" s="36">
        <f t="shared" si="1"/>
        <v>0</v>
      </c>
    </row>
    <row r="24" spans="1:6" ht="19.5" customHeight="1" x14ac:dyDescent="0.25">
      <c r="A24" s="31" t="s">
        <v>31</v>
      </c>
      <c r="B24" s="32">
        <f>E7</f>
        <v>3428</v>
      </c>
      <c r="C24" s="37"/>
      <c r="D24" s="34">
        <f t="shared" si="0"/>
        <v>0</v>
      </c>
      <c r="E24" s="35">
        <v>1E-3</v>
      </c>
      <c r="F24" s="36">
        <f t="shared" si="1"/>
        <v>3.4279999999999999</v>
      </c>
    </row>
    <row r="25" spans="1:6" ht="19.5" customHeight="1" x14ac:dyDescent="0.25">
      <c r="A25" s="31" t="s">
        <v>59</v>
      </c>
      <c r="B25" s="32">
        <f t="shared" si="2"/>
        <v>4000</v>
      </c>
      <c r="C25" s="37"/>
      <c r="D25" s="34">
        <f t="shared" si="0"/>
        <v>0</v>
      </c>
      <c r="E25" s="35">
        <v>3.0000000000000001E-3</v>
      </c>
      <c r="F25" s="36">
        <f t="shared" si="1"/>
        <v>12</v>
      </c>
    </row>
    <row r="26" spans="1:6" ht="19.5" customHeight="1" x14ac:dyDescent="0.25">
      <c r="A26" s="31" t="s">
        <v>60</v>
      </c>
      <c r="B26" s="32">
        <f t="shared" si="2"/>
        <v>4000</v>
      </c>
      <c r="C26" s="37"/>
      <c r="D26" s="34">
        <f t="shared" si="0"/>
        <v>0</v>
      </c>
      <c r="E26" s="35">
        <v>2.1999999999999999E-2</v>
      </c>
      <c r="F26" s="36">
        <f t="shared" si="1"/>
        <v>88</v>
      </c>
    </row>
    <row r="27" spans="1:6" ht="19.5" customHeight="1" x14ac:dyDescent="0.25">
      <c r="A27" s="31" t="s">
        <v>32</v>
      </c>
      <c r="B27" s="32">
        <f>(D12*0.9825)+F45+F46</f>
        <v>4020.8440000000001</v>
      </c>
      <c r="C27" s="33">
        <v>2.4E-2</v>
      </c>
      <c r="D27" s="34">
        <f t="shared" si="0"/>
        <v>96.500256000000007</v>
      </c>
      <c r="E27" s="39"/>
      <c r="F27" s="36">
        <f t="shared" si="1"/>
        <v>0</v>
      </c>
    </row>
    <row r="28" spans="1:6" ht="19.5" customHeight="1" x14ac:dyDescent="0.25">
      <c r="A28" s="31" t="s">
        <v>33</v>
      </c>
      <c r="B28" s="32">
        <f>B27</f>
        <v>4020.8440000000001</v>
      </c>
      <c r="C28" s="33">
        <v>6.8000000000000005E-2</v>
      </c>
      <c r="D28" s="34">
        <f t="shared" si="0"/>
        <v>273.41739200000001</v>
      </c>
      <c r="E28" s="39"/>
      <c r="F28" s="36">
        <f t="shared" si="1"/>
        <v>0</v>
      </c>
    </row>
    <row r="29" spans="1:6" ht="19.5" customHeight="1" x14ac:dyDescent="0.25">
      <c r="A29" s="31" t="s">
        <v>34</v>
      </c>
      <c r="B29" s="32">
        <f>B28</f>
        <v>4020.8440000000001</v>
      </c>
      <c r="C29" s="33">
        <v>5.0000000000000001E-3</v>
      </c>
      <c r="D29" s="34">
        <f t="shared" si="0"/>
        <v>20.104220000000002</v>
      </c>
      <c r="E29" s="39"/>
      <c r="F29" s="36">
        <f t="shared" si="1"/>
        <v>0</v>
      </c>
    </row>
    <row r="30" spans="1:6" ht="19.5" customHeight="1" x14ac:dyDescent="0.25">
      <c r="A30" s="31" t="s">
        <v>35</v>
      </c>
      <c r="B30" s="32"/>
      <c r="C30" s="40"/>
      <c r="D30" s="34">
        <f t="shared" si="0"/>
        <v>0</v>
      </c>
      <c r="E30" s="41">
        <v>1.6000000000000001E-4</v>
      </c>
      <c r="F30" s="36">
        <f t="shared" si="1"/>
        <v>0</v>
      </c>
    </row>
    <row r="31" spans="1:6" ht="19.5" customHeight="1" x14ac:dyDescent="0.25">
      <c r="A31" s="31" t="s">
        <v>36</v>
      </c>
      <c r="B31" s="34">
        <f>F45+F46</f>
        <v>90.843999999999994</v>
      </c>
      <c r="C31" s="18"/>
      <c r="D31" s="34">
        <f t="shared" si="0"/>
        <v>0</v>
      </c>
      <c r="E31" s="35">
        <v>0.08</v>
      </c>
      <c r="F31" s="36">
        <f t="shared" si="1"/>
        <v>7.2675199999999993</v>
      </c>
    </row>
    <row r="32" spans="1:6" ht="19.5" customHeight="1" x14ac:dyDescent="0.25">
      <c r="A32" s="42" t="s">
        <v>37</v>
      </c>
      <c r="B32" s="32"/>
      <c r="C32" s="33">
        <v>-0.11310000000000001</v>
      </c>
      <c r="D32" s="43">
        <f t="shared" si="0"/>
        <v>0</v>
      </c>
      <c r="E32" s="39"/>
      <c r="F32" s="36">
        <f t="shared" si="1"/>
        <v>0</v>
      </c>
    </row>
    <row r="33" spans="1:7" ht="19.5" customHeight="1" x14ac:dyDescent="0.25">
      <c r="A33" s="42" t="s">
        <v>38</v>
      </c>
      <c r="B33" s="65"/>
      <c r="C33" s="33"/>
      <c r="D33" s="43"/>
      <c r="E33" s="44">
        <v>-1.5</v>
      </c>
      <c r="F33" s="36">
        <f>E33*B33</f>
        <v>0</v>
      </c>
    </row>
    <row r="34" spans="1:7" ht="19.5" customHeight="1" x14ac:dyDescent="0.25">
      <c r="A34" s="42" t="s">
        <v>30</v>
      </c>
      <c r="B34" s="32"/>
      <c r="C34" s="33"/>
      <c r="D34" s="43"/>
      <c r="E34" s="39"/>
      <c r="F34" s="36">
        <f>-E10</f>
        <v>0</v>
      </c>
    </row>
    <row r="35" spans="1:7" ht="19.5" customHeight="1" x14ac:dyDescent="0.25">
      <c r="A35" s="31" t="s">
        <v>61</v>
      </c>
      <c r="B35" s="32"/>
      <c r="C35" s="33"/>
      <c r="D35" s="34">
        <f t="shared" si="0"/>
        <v>0</v>
      </c>
      <c r="E35" s="35">
        <v>4.0500000000000001E-2</v>
      </c>
      <c r="F35" s="36">
        <f t="shared" si="1"/>
        <v>0</v>
      </c>
    </row>
    <row r="36" spans="1:7" ht="19.5" customHeight="1" x14ac:dyDescent="0.25">
      <c r="A36" s="31" t="s">
        <v>62</v>
      </c>
      <c r="B36" s="32"/>
      <c r="C36" s="37"/>
      <c r="D36" s="34">
        <f t="shared" si="0"/>
        <v>0</v>
      </c>
      <c r="E36" s="35">
        <v>1.5E-3</v>
      </c>
      <c r="F36" s="36">
        <f t="shared" si="1"/>
        <v>0</v>
      </c>
    </row>
    <row r="37" spans="1:7" ht="19.5" hidden="1" customHeight="1" thickBot="1" x14ac:dyDescent="0.25">
      <c r="A37" s="19"/>
      <c r="B37" s="32">
        <f t="shared" si="2"/>
        <v>4000</v>
      </c>
      <c r="C37" s="45"/>
      <c r="D37" s="34">
        <f t="shared" si="0"/>
        <v>0</v>
      </c>
      <c r="E37" s="46"/>
      <c r="F37" s="36">
        <f t="shared" si="1"/>
        <v>0</v>
      </c>
      <c r="G37" s="20"/>
    </row>
    <row r="38" spans="1:7" ht="19.5" customHeight="1" x14ac:dyDescent="0.25">
      <c r="A38" s="26" t="s">
        <v>39</v>
      </c>
      <c r="B38" s="32"/>
      <c r="C38" s="37"/>
      <c r="D38" s="34">
        <f t="shared" si="0"/>
        <v>0</v>
      </c>
      <c r="E38" s="39"/>
      <c r="F38" s="36">
        <f t="shared" si="1"/>
        <v>0</v>
      </c>
      <c r="G38" s="20"/>
    </row>
    <row r="39" spans="1:7" ht="19.5" customHeight="1" x14ac:dyDescent="0.25">
      <c r="A39" s="31" t="s">
        <v>63</v>
      </c>
      <c r="B39" s="32">
        <f>+$E$7</f>
        <v>3428</v>
      </c>
      <c r="C39" s="33">
        <v>3.15E-2</v>
      </c>
      <c r="D39" s="34">
        <f t="shared" si="0"/>
        <v>107.982</v>
      </c>
      <c r="E39" s="35">
        <v>4.7199999999999999E-2</v>
      </c>
      <c r="F39" s="36">
        <f t="shared" si="1"/>
        <v>161.80160000000001</v>
      </c>
      <c r="G39" s="20"/>
    </row>
    <row r="40" spans="1:7" ht="19.5" customHeight="1" x14ac:dyDescent="0.25">
      <c r="A40" s="31" t="s">
        <v>64</v>
      </c>
      <c r="B40" s="32">
        <f>$E$5-$E$7</f>
        <v>572</v>
      </c>
      <c r="C40" s="33">
        <v>8.6400000000000005E-2</v>
      </c>
      <c r="D40" s="34">
        <f t="shared" si="0"/>
        <v>49.4208</v>
      </c>
      <c r="E40" s="35">
        <v>0.1295</v>
      </c>
      <c r="F40" s="36">
        <f t="shared" si="1"/>
        <v>74.073999999999998</v>
      </c>
      <c r="G40" s="20"/>
    </row>
    <row r="41" spans="1:7" ht="21" customHeight="1" x14ac:dyDescent="0.25">
      <c r="A41" s="31" t="s">
        <v>40</v>
      </c>
      <c r="B41" s="32">
        <f t="shared" si="2"/>
        <v>4000</v>
      </c>
      <c r="C41" s="33">
        <v>8.6E-3</v>
      </c>
      <c r="D41" s="34">
        <f t="shared" si="0"/>
        <v>34.4</v>
      </c>
      <c r="E41" s="35">
        <v>1.29E-2</v>
      </c>
      <c r="F41" s="36">
        <f t="shared" si="1"/>
        <v>51.6</v>
      </c>
      <c r="G41" s="20"/>
    </row>
    <row r="42" spans="1:7" ht="21" customHeight="1" x14ac:dyDescent="0.25">
      <c r="A42" s="31" t="s">
        <v>41</v>
      </c>
      <c r="B42" s="32">
        <f>$E$5-$E$7</f>
        <v>572</v>
      </c>
      <c r="C42" s="33">
        <v>1.0800000000000001E-2</v>
      </c>
      <c r="D42" s="34">
        <f t="shared" si="0"/>
        <v>6.1776</v>
      </c>
      <c r="E42" s="35">
        <v>1.6199999999999999E-2</v>
      </c>
      <c r="F42" s="36">
        <f t="shared" si="1"/>
        <v>9.2663999999999991</v>
      </c>
      <c r="G42" s="20"/>
    </row>
    <row r="43" spans="1:7" ht="21" customHeight="1" x14ac:dyDescent="0.25">
      <c r="A43" s="47" t="s">
        <v>42</v>
      </c>
      <c r="B43" s="32">
        <f>E5</f>
        <v>4000</v>
      </c>
      <c r="C43" s="33">
        <v>1.4E-3</v>
      </c>
      <c r="D43" s="34">
        <f t="shared" si="0"/>
        <v>5.6</v>
      </c>
      <c r="E43" s="48">
        <v>2.0999999999999999E-3</v>
      </c>
      <c r="F43" s="36">
        <f t="shared" si="1"/>
        <v>8.4</v>
      </c>
      <c r="G43" s="20"/>
    </row>
    <row r="44" spans="1:7" ht="18" customHeight="1" x14ac:dyDescent="0.25">
      <c r="A44" s="31" t="s">
        <v>65</v>
      </c>
      <c r="B44" s="32">
        <f>B43</f>
        <v>4000</v>
      </c>
      <c r="C44" s="49">
        <v>2.4000000000000001E-4</v>
      </c>
      <c r="D44" s="34">
        <f t="shared" si="0"/>
        <v>0.96000000000000008</v>
      </c>
      <c r="E44" s="50">
        <v>3.6000000000000002E-4</v>
      </c>
      <c r="F44" s="36">
        <f t="shared" si="1"/>
        <v>1.4400000000000002</v>
      </c>
    </row>
    <row r="45" spans="1:7" ht="18" customHeight="1" x14ac:dyDescent="0.25">
      <c r="A45" s="31" t="s">
        <v>43</v>
      </c>
      <c r="B45" s="32">
        <f t="shared" si="2"/>
        <v>4000</v>
      </c>
      <c r="C45" s="33">
        <v>8.9999999999999993E-3</v>
      </c>
      <c r="D45" s="34">
        <f t="shared" si="0"/>
        <v>36</v>
      </c>
      <c r="E45" s="35">
        <v>3.0000000000000001E-3</v>
      </c>
      <c r="F45" s="36">
        <f t="shared" si="1"/>
        <v>12</v>
      </c>
    </row>
    <row r="46" spans="1:7" ht="18" customHeight="1" x14ac:dyDescent="0.25">
      <c r="A46" s="31" t="s">
        <v>66</v>
      </c>
      <c r="B46" s="32">
        <f>E7</f>
        <v>3428</v>
      </c>
      <c r="C46" s="33">
        <v>6.4999999999999997E-3</v>
      </c>
      <c r="D46" s="34">
        <f t="shared" si="0"/>
        <v>22.282</v>
      </c>
      <c r="E46" s="35">
        <v>2.3E-2</v>
      </c>
      <c r="F46" s="36">
        <f t="shared" si="1"/>
        <v>78.843999999999994</v>
      </c>
    </row>
    <row r="47" spans="1:7" ht="18" customHeight="1" x14ac:dyDescent="0.25">
      <c r="A47" s="51" t="s">
        <v>44</v>
      </c>
      <c r="B47" s="32"/>
      <c r="C47" s="40"/>
      <c r="D47" s="52">
        <f>SUM(D17:D46)</f>
        <v>905.3762680000001</v>
      </c>
      <c r="E47" s="53"/>
      <c r="F47" s="54">
        <f>SUM(F17:F46)</f>
        <v>1647.2155200000004</v>
      </c>
    </row>
    <row r="48" spans="1:7" ht="18" customHeight="1" x14ac:dyDescent="0.25">
      <c r="A48" s="26" t="s">
        <v>45</v>
      </c>
      <c r="B48" s="32"/>
      <c r="C48" s="33"/>
      <c r="D48" s="34">
        <f t="shared" si="0"/>
        <v>0</v>
      </c>
      <c r="E48" s="55"/>
      <c r="F48" s="36">
        <f t="shared" si="1"/>
        <v>0</v>
      </c>
    </row>
    <row r="49" spans="1:6" ht="18" customHeight="1" x14ac:dyDescent="0.25">
      <c r="A49" s="31" t="s">
        <v>46</v>
      </c>
      <c r="B49" s="32">
        <f t="shared" si="2"/>
        <v>4000</v>
      </c>
      <c r="C49" s="33"/>
      <c r="D49" s="34">
        <f t="shared" si="0"/>
        <v>0</v>
      </c>
      <c r="E49" s="35">
        <v>6.7999999999999996E-3</v>
      </c>
      <c r="F49" s="36">
        <f t="shared" si="1"/>
        <v>27.2</v>
      </c>
    </row>
    <row r="50" spans="1:6" ht="18" customHeight="1" x14ac:dyDescent="0.25">
      <c r="A50" s="31" t="s">
        <v>47</v>
      </c>
      <c r="B50" s="32">
        <f t="shared" si="2"/>
        <v>4000</v>
      </c>
      <c r="C50" s="33"/>
      <c r="D50" s="34">
        <f t="shared" si="0"/>
        <v>0</v>
      </c>
      <c r="E50" s="35">
        <v>0.01</v>
      </c>
      <c r="F50" s="36">
        <f t="shared" si="1"/>
        <v>40</v>
      </c>
    </row>
    <row r="51" spans="1:6" ht="18" customHeight="1" x14ac:dyDescent="0.25">
      <c r="A51" s="31" t="s">
        <v>48</v>
      </c>
      <c r="B51" s="32"/>
      <c r="C51" s="33"/>
      <c r="D51" s="34">
        <f t="shared" si="0"/>
        <v>0</v>
      </c>
      <c r="E51" s="35">
        <v>4.4999999999999997E-3</v>
      </c>
      <c r="F51" s="36">
        <f t="shared" si="1"/>
        <v>0</v>
      </c>
    </row>
    <row r="52" spans="1:6" ht="18.75" customHeight="1" thickBot="1" x14ac:dyDescent="0.3">
      <c r="A52" s="56" t="s">
        <v>49</v>
      </c>
      <c r="B52" s="63"/>
      <c r="C52" s="57"/>
      <c r="D52" s="58"/>
      <c r="E52" s="59"/>
      <c r="F52" s="60">
        <f>SUM(F49:F51)</f>
        <v>67.2</v>
      </c>
    </row>
    <row r="53" spans="1:6" ht="24" customHeight="1" x14ac:dyDescent="0.25">
      <c r="A53" s="61"/>
      <c r="B53" s="61"/>
      <c r="C53" s="61"/>
      <c r="D53" s="62"/>
      <c r="E53" s="61"/>
      <c r="F53" s="62"/>
    </row>
    <row r="54" spans="1:6" ht="24" customHeight="1" x14ac:dyDescent="0.25">
      <c r="A54" s="61"/>
      <c r="B54" s="61"/>
      <c r="C54" s="61"/>
      <c r="D54" s="61"/>
      <c r="E54" s="61"/>
      <c r="F54" s="6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</sheetData>
  <mergeCells count="15">
    <mergeCell ref="A13:A14"/>
    <mergeCell ref="B13:B14"/>
    <mergeCell ref="C13:C14"/>
    <mergeCell ref="D13:D14"/>
    <mergeCell ref="A1:E1"/>
    <mergeCell ref="B3:D3"/>
    <mergeCell ref="B4:D4"/>
    <mergeCell ref="B5:D5"/>
    <mergeCell ref="B6:D6"/>
    <mergeCell ref="B7:D7"/>
    <mergeCell ref="E13:E14"/>
    <mergeCell ref="F13:F14"/>
    <mergeCell ref="B8:D8"/>
    <mergeCell ref="B9:D9"/>
    <mergeCell ref="B10:D10"/>
  </mergeCells>
  <pageMargins left="0" right="0" top="0" bottom="0" header="0" footer="0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Enoncé</vt:lpstr>
      <vt:lpstr>Salarié 1</vt:lpstr>
      <vt:lpstr>Salarié 2</vt:lpstr>
      <vt:lpstr>Mandataire</vt:lpstr>
      <vt:lpstr>Mandataire!_Toc409093540</vt:lpstr>
      <vt:lpstr>'Salarié 1'!_Toc409093540</vt:lpstr>
      <vt:lpstr>'Salarié 2'!_Toc409093540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2019-02-25T03:54:50Z</dcterms:created>
  <dcterms:modified xsi:type="dcterms:W3CDTF">2020-02-08T11:00:34Z</dcterms:modified>
</cp:coreProperties>
</file>