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 2019\PAIE N1\PAIE N1 V3 Cotisations P1\Documents\"/>
    </mc:Choice>
  </mc:AlternateContent>
  <xr:revisionPtr revIDLastSave="0" documentId="13_ncr:1_{6B90E046-C6FE-4809-A86D-967B8425EE8F}" xr6:coauthVersionLast="37" xr6:coauthVersionMax="37" xr10:uidLastSave="{00000000-0000-0000-0000-000000000000}"/>
  <bookViews>
    <workbookView xWindow="600" yWindow="210" windowWidth="16515" windowHeight="5895" firstSheet="1" activeTab="1" xr2:uid="{00000000-000D-0000-FFFF-FFFF00000000}"/>
  </bookViews>
  <sheets>
    <sheet name="Grille de cotisations" sheetId="1" r:id="rId1"/>
    <sheet name=" bulletin cadre énoncé" sheetId="7" r:id="rId2"/>
  </sheets>
  <definedNames>
    <definedName name="_Toc377572300" localSheetId="0">'Grille de cotisations'!#REF!</definedName>
    <definedName name="_Toc409093540" localSheetId="1">' bulletin cadre énoncé'!$B$1</definedName>
  </definedNames>
  <calcPr calcId="17902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7" l="1"/>
  <c r="G38" i="7"/>
  <c r="E38" i="7"/>
  <c r="G20" i="7"/>
  <c r="I18" i="7"/>
  <c r="I17" i="7"/>
  <c r="I16" i="7"/>
  <c r="I15" i="7"/>
  <c r="I14" i="7"/>
  <c r="I13" i="7"/>
  <c r="I12" i="7"/>
  <c r="C19" i="7"/>
  <c r="I5" i="7"/>
  <c r="I4" i="7"/>
  <c r="I3" i="7"/>
  <c r="Q27" i="7"/>
  <c r="O27" i="7"/>
  <c r="M26" i="7"/>
  <c r="M27" i="7"/>
  <c r="M6" i="7"/>
  <c r="M7" i="7"/>
  <c r="O7" i="7"/>
  <c r="M8" i="7"/>
  <c r="O8" i="7"/>
  <c r="M15" i="7"/>
  <c r="O15" i="7"/>
  <c r="M16" i="7"/>
  <c r="O16" i="7"/>
  <c r="M17" i="7"/>
  <c r="O17" i="7"/>
  <c r="M23" i="7"/>
  <c r="O23" i="7"/>
  <c r="M24" i="7"/>
  <c r="O24" i="7"/>
  <c r="O26" i="7"/>
  <c r="Q26" i="7"/>
  <c r="M28" i="7"/>
  <c r="O28" i="7"/>
  <c r="M29" i="7"/>
  <c r="O29" i="7"/>
  <c r="M30" i="7"/>
  <c r="O30" i="7"/>
  <c r="O32" i="7"/>
  <c r="O33" i="7"/>
  <c r="Q6" i="7"/>
  <c r="Q7" i="7"/>
  <c r="Q8" i="7"/>
  <c r="M9" i="7"/>
  <c r="Q9" i="7"/>
  <c r="M10" i="7"/>
  <c r="Q10" i="7"/>
  <c r="M11" i="7"/>
  <c r="Q11" i="7"/>
  <c r="M12" i="7"/>
  <c r="Q12" i="7"/>
  <c r="M13" i="7"/>
  <c r="Q13" i="7"/>
  <c r="M14" i="7"/>
  <c r="Q14" i="7"/>
  <c r="Q18" i="7"/>
  <c r="M19" i="7"/>
  <c r="Q19" i="7"/>
  <c r="M20" i="7"/>
  <c r="Q20" i="7"/>
  <c r="Q23" i="7"/>
  <c r="Q24" i="7"/>
  <c r="Q32" i="7"/>
  <c r="G36" i="7"/>
  <c r="G34" i="7"/>
  <c r="G35" i="7"/>
  <c r="G8" i="7"/>
  <c r="G9" i="7"/>
  <c r="G10" i="7"/>
  <c r="G12" i="7"/>
  <c r="G13" i="7"/>
  <c r="G14" i="7"/>
  <c r="G18" i="7"/>
  <c r="G19" i="7"/>
  <c r="G22" i="7"/>
  <c r="G23" i="7"/>
  <c r="G26" i="7"/>
  <c r="G27" i="7"/>
  <c r="G30" i="7"/>
  <c r="G31" i="7"/>
  <c r="C17" i="7"/>
  <c r="G6" i="7"/>
  <c r="E8" i="7"/>
  <c r="E22" i="7"/>
  <c r="E26" i="7"/>
  <c r="E27" i="7"/>
  <c r="E30" i="7"/>
  <c r="E31" i="7"/>
  <c r="E6" i="7"/>
  <c r="C16" i="7"/>
  <c r="E16" i="7"/>
  <c r="C15" i="7"/>
  <c r="E15" i="7"/>
  <c r="E17" i="7"/>
  <c r="F7" i="7"/>
  <c r="G7" i="7"/>
  <c r="D7" i="7"/>
  <c r="E7" i="7"/>
</calcChain>
</file>

<file path=xl/sharedStrings.xml><?xml version="1.0" encoding="utf-8"?>
<sst xmlns="http://schemas.openxmlformats.org/spreadsheetml/2006/main" count="143" uniqueCount="110">
  <si>
    <t>BRUT</t>
  </si>
  <si>
    <t>TA</t>
  </si>
  <si>
    <t>Versement transport si effectif &gt; 9 salariés</t>
  </si>
  <si>
    <t xml:space="preserve">variable </t>
  </si>
  <si>
    <t>3.45%</t>
  </si>
  <si>
    <t>Contribution de solidarité autonomie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</si>
  <si>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</si>
  <si>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</si>
  <si>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</si>
  <si>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</si>
  <si>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</si>
  <si>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</si>
  <si>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</si>
  <si>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RETRAITE COMPLEMENTAIRE</t>
  </si>
  <si>
    <t>TB et TC</t>
  </si>
  <si>
    <t>TA et TB</t>
  </si>
  <si>
    <t>TABC</t>
  </si>
  <si>
    <t>PREVOYANCE</t>
  </si>
  <si>
    <t>Retenues sal</t>
  </si>
  <si>
    <t>AGFF TA</t>
  </si>
  <si>
    <t>Bases</t>
  </si>
  <si>
    <t>Cot patron.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</si>
  <si>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</si>
  <si>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</si>
  <si>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</si>
  <si>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</si>
  <si>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</si>
  <si>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</si>
  <si>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</si>
  <si>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</si>
  <si>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</si>
  <si>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</si>
  <si>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RETRAITE COMPLEMENTAIRE NON-CADRES</t>
  </si>
  <si>
    <t>Cotisations assises sur la Tranche 2</t>
  </si>
  <si>
    <t>RETRAITE COMPLEMENTAIRE CADRES</t>
  </si>
  <si>
    <t>T1</t>
  </si>
  <si>
    <t>Cotisations assises sur la Tranche B et C</t>
  </si>
  <si>
    <t>Salarial</t>
  </si>
  <si>
    <t>Patronal</t>
  </si>
  <si>
    <t>Forfait social sur prévoyances en cas d'effectif égal ou supérieur à 11 salariés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</si>
  <si>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</si>
  <si>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</si>
  <si>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</si>
  <si>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</si>
  <si>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</si>
  <si>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</si>
  <si>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</si>
  <si>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</si>
  <si>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</si>
  <si>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</si>
  <si>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</si>
  <si>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</si>
  <si>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Les cotisations sur salaires applicables en 2017</t>
  </si>
  <si>
    <t>BASES DE CALCULS</t>
  </si>
  <si>
    <t>Allocations familiales sur salaires &gt;= 3,5 SMIC soit 3.45%+1.8%</t>
  </si>
  <si>
    <t xml:space="preserve">Allocations familiales sur salaires &lt; 3,5 SMIC </t>
  </si>
  <si>
    <t>Chômage</t>
  </si>
  <si>
    <t>AGS (Assurance garantie des salaires)</t>
  </si>
  <si>
    <t>BRUT dans la limite de 13 076 euros</t>
  </si>
  <si>
    <t>De 3 269 à 9 807 €</t>
  </si>
  <si>
    <t>AGFF T2</t>
  </si>
  <si>
    <t>Prévoyance décès minimum pour les cadres</t>
  </si>
  <si>
    <t>Mutelle de remboursement des frais de santé</t>
  </si>
  <si>
    <t>Variable selon les conventions collectives et les accords</t>
  </si>
  <si>
    <t xml:space="preserve">Taxes diverses </t>
  </si>
  <si>
    <t>Taxe d'apprentissage</t>
  </si>
  <si>
    <t>Contribution à la formation professionnelle continue</t>
  </si>
  <si>
    <t>0,55 à 1% selon effectif</t>
  </si>
  <si>
    <t>Participation des employeurs à l'effort de construction</t>
  </si>
  <si>
    <t>En cas d'effectif &gt;= 20 salariés</t>
  </si>
  <si>
    <t>Forfait social sur patronales de prevoyance et mut.</t>
  </si>
  <si>
    <t>URSSAF</t>
  </si>
  <si>
    <r>
      <t xml:space="preserve">Contribution au dialogue social </t>
    </r>
    <r>
      <rPr>
        <b/>
        <sz val="8"/>
        <rFont val="Verdana"/>
        <family val="2"/>
      </rPr>
      <t>sauf mandataires</t>
    </r>
  </si>
  <si>
    <r>
      <t xml:space="preserve">Pénibilité cotisation universelle </t>
    </r>
    <r>
      <rPr>
        <b/>
        <sz val="8"/>
        <rFont val="Verdana"/>
        <family val="2"/>
      </rPr>
      <t>sauf mandataires</t>
    </r>
  </si>
  <si>
    <t>4,05% à compter du 1/10/17</t>
  </si>
  <si>
    <t>ETAT DE COTISATIONS</t>
  </si>
  <si>
    <t>Maladie</t>
  </si>
  <si>
    <t>Vieillesse</t>
  </si>
  <si>
    <t>Versement transport</t>
  </si>
  <si>
    <t>Allocations familiales</t>
  </si>
  <si>
    <t>Complément Allocations familiales</t>
  </si>
  <si>
    <t>Allocations logement FNAL</t>
  </si>
  <si>
    <t>AGS</t>
  </si>
  <si>
    <t>Retraite</t>
  </si>
  <si>
    <t>Autres prévoyance</t>
  </si>
  <si>
    <t>Allègement FILLON</t>
  </si>
  <si>
    <t>Abattement sur Heures supplémentaires</t>
  </si>
  <si>
    <r>
      <t xml:space="preserve">Maladie </t>
    </r>
    <r>
      <rPr>
        <b/>
        <sz val="9"/>
        <color rgb="FFFF0000"/>
        <rFont val="Verdana"/>
        <family val="2"/>
      </rPr>
      <t>sur salaire brut</t>
    </r>
  </si>
  <si>
    <r>
      <t>Vieillesse</t>
    </r>
    <r>
      <rPr>
        <b/>
        <sz val="9"/>
        <color rgb="FFFF0000"/>
        <rFont val="Verdana"/>
        <family val="2"/>
      </rPr>
      <t xml:space="preserve"> sur TA</t>
    </r>
  </si>
  <si>
    <r>
      <t xml:space="preserve">Vieillesse sur </t>
    </r>
    <r>
      <rPr>
        <b/>
        <sz val="9"/>
        <color rgb="FFFF0000"/>
        <rFont val="Verdana"/>
        <family val="2"/>
      </rPr>
      <t>salaire brut</t>
    </r>
  </si>
  <si>
    <r>
      <t xml:space="preserve">Versement transport </t>
    </r>
    <r>
      <rPr>
        <b/>
        <sz val="9"/>
        <color rgb="FFFF0000"/>
        <rFont val="Verdana"/>
        <family val="2"/>
      </rPr>
      <t>sur salaire brut</t>
    </r>
  </si>
  <si>
    <r>
      <t xml:space="preserve">Allocations familiales </t>
    </r>
    <r>
      <rPr>
        <b/>
        <sz val="9"/>
        <color rgb="FFFF0000"/>
        <rFont val="Verdana"/>
        <family val="2"/>
      </rPr>
      <t>sur salaire brut</t>
    </r>
  </si>
  <si>
    <r>
      <t>Allocations logement FNAL</t>
    </r>
    <r>
      <rPr>
        <i/>
        <u/>
        <sz val="9"/>
        <color rgb="FF000000"/>
        <rFont val="Verdana"/>
        <family val="2"/>
      </rPr>
      <t xml:space="preserve"> </t>
    </r>
    <r>
      <rPr>
        <b/>
        <i/>
        <u/>
        <sz val="9"/>
        <color rgb="FFFF0000"/>
        <rFont val="Verdana"/>
        <family val="2"/>
      </rPr>
      <t>sur TA</t>
    </r>
  </si>
  <si>
    <r>
      <t xml:space="preserve">Contribution de solidarité autonomie </t>
    </r>
    <r>
      <rPr>
        <b/>
        <sz val="9"/>
        <color rgb="FFFF0000"/>
        <rFont val="Verdana"/>
        <family val="2"/>
      </rPr>
      <t>sur salaire brut</t>
    </r>
  </si>
  <si>
    <t>Contribution au dialogue social</t>
  </si>
  <si>
    <r>
      <t xml:space="preserve">Accident du travail </t>
    </r>
    <r>
      <rPr>
        <b/>
        <sz val="9"/>
        <color rgb="FFFF0000"/>
        <rFont val="Verdana"/>
        <family val="2"/>
      </rPr>
      <t>sur salaire brut</t>
    </r>
  </si>
  <si>
    <r>
      <t>Chômage 1</t>
    </r>
    <r>
      <rPr>
        <b/>
        <sz val="9"/>
        <color rgb="FFFF0000"/>
        <rFont val="Verdana"/>
        <family val="2"/>
      </rPr>
      <t xml:space="preserve"> sur TA + TB</t>
    </r>
  </si>
  <si>
    <r>
      <t xml:space="preserve">AGS </t>
    </r>
    <r>
      <rPr>
        <b/>
        <sz val="9"/>
        <color rgb="FFFF0000"/>
        <rFont val="Verdana"/>
        <family val="2"/>
      </rPr>
      <t>sur TA + TB</t>
    </r>
  </si>
  <si>
    <r>
      <t xml:space="preserve">NON CADRES </t>
    </r>
    <r>
      <rPr>
        <b/>
        <sz val="9"/>
        <color rgb="FFFF0000"/>
        <rFont val="Verdana"/>
        <family val="2"/>
      </rPr>
      <t>sur TA</t>
    </r>
  </si>
  <si>
    <r>
      <t xml:space="preserve">CEG </t>
    </r>
    <r>
      <rPr>
        <b/>
        <sz val="9"/>
        <color rgb="FFFF0000"/>
        <rFont val="Verdana"/>
        <family val="2"/>
      </rPr>
      <t>SUR TA</t>
    </r>
  </si>
  <si>
    <r>
      <t xml:space="preserve">Prévoyance </t>
    </r>
    <r>
      <rPr>
        <b/>
        <sz val="9"/>
        <color rgb="FFFF0000"/>
        <rFont val="Verdana"/>
        <family val="2"/>
      </rPr>
      <t>sur salaire brut</t>
    </r>
  </si>
  <si>
    <t>CSG déductible sur mutuelle sur mutuelle</t>
  </si>
  <si>
    <t>CSG non-déductible sur mutuelle sur mutuelle</t>
  </si>
  <si>
    <t>CRDS sur mutuelle</t>
  </si>
  <si>
    <t>Total de cotisations</t>
  </si>
  <si>
    <t>Net à payer</t>
  </si>
  <si>
    <r>
      <t xml:space="preserve">Allègement FILLON = </t>
    </r>
    <r>
      <rPr>
        <b/>
        <sz val="10"/>
        <color rgb="FFFF0000"/>
        <rFont val="Arial"/>
        <family val="2"/>
      </rPr>
      <t>0,2809/0,6 * ((1,6 * 10,03 *151,6666 / 1807,69)-1)</t>
    </r>
  </si>
  <si>
    <t>Cotisation dialogue sociale</t>
  </si>
  <si>
    <t>contribution d'Equilibre general</t>
  </si>
  <si>
    <t>Salaire net à payer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</si>
</sst>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16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u/>
      <sz val="9"/>
      <color rgb="FFFF0000"/>
      <name val="Verdana"/>
      <family val="2"/>
    </font>
    <font>
      <i/>
      <u/>
      <sz val="9"/>
      <color rgb="FF000000"/>
      <name val="Verdana"/>
      <family val="2"/>
    </font>
    <font>
      <b/>
      <i/>
      <u/>
      <sz val="9"/>
      <color rgb="FFFF0000"/>
      <name val="Verdana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0000"/>
      <name val="Verdana"/>
      <family val="2"/>
    </font>
    <font>
      <b/>
      <u/>
      <sz val="9"/>
      <name val="Verdana"/>
      <family val="2"/>
    </font>
    <font>
      <b/>
      <i/>
      <u/>
      <sz val="9"/>
      <name val="Verdana"/>
      <family val="2"/>
    </font>
    <font>
      <b/>
      <i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14" fillId="2" borderId="4" xfId="0" applyNumberFormat="1" applyFont="1" applyFill="1" applyBorder="1" applyAlignment="1">
      <alignment horizontal="center" vertical="center"/>
    </xf>
    <xf numFmtId="10" fontId="14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/>
    <xf numFmtId="0" fontId="19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8" fontId="18" fillId="0" borderId="11" xfId="0" applyNumberFormat="1" applyFont="1" applyFill="1" applyBorder="1" applyAlignment="1">
      <alignment horizontal="right" vertical="center"/>
    </xf>
    <xf numFmtId="10" fontId="18" fillId="0" borderId="11" xfId="0" applyNumberFormat="1" applyFont="1" applyFill="1" applyBorder="1" applyAlignment="1">
      <alignment horizontal="center" vertical="center"/>
    </xf>
    <xf numFmtId="8" fontId="20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10" fontId="18" fillId="0" borderId="11" xfId="0" applyNumberFormat="1" applyFont="1" applyFill="1" applyBorder="1" applyAlignment="1">
      <alignment horizontal="center" vertical="center" wrapText="1"/>
    </xf>
    <xf numFmtId="10" fontId="19" fillId="0" borderId="11" xfId="0" applyNumberFormat="1" applyFont="1" applyFill="1" applyBorder="1" applyAlignment="1">
      <alignment horizontal="center" vertical="center"/>
    </xf>
    <xf numFmtId="164" fontId="18" fillId="0" borderId="11" xfId="4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10" fontId="22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11" xfId="0" applyFont="1" applyFill="1" applyBorder="1" applyAlignment="1">
      <alignment horizontal="right" vertical="center"/>
    </xf>
    <xf numFmtId="44" fontId="18" fillId="0" borderId="11" xfId="1" applyFont="1" applyFill="1" applyBorder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4" fillId="0" borderId="0" xfId="0" applyFont="1"/>
    <xf numFmtId="8" fontId="23" fillId="0" borderId="0" xfId="0" applyNumberFormat="1" applyFont="1" applyAlignment="1">
      <alignment horizontal="justify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1" xfId="0" applyFont="1" applyFill="1" applyBorder="1" applyAlignment="1">
      <alignment horizontal="justify" vertical="center"/>
    </xf>
    <xf numFmtId="0" fontId="18" fillId="0" borderId="12" xfId="0" applyFont="1" applyFill="1" applyBorder="1" applyAlignment="1">
      <alignment horizontal="left" vertical="center"/>
    </xf>
    <xf numFmtId="8" fontId="18" fillId="0" borderId="13" xfId="0" applyNumberFormat="1" applyFont="1" applyFill="1" applyBorder="1" applyAlignment="1">
      <alignment horizontal="right" vertical="center"/>
    </xf>
    <xf numFmtId="10" fontId="18" fillId="0" borderId="13" xfId="0" applyNumberFormat="1" applyFont="1" applyFill="1" applyBorder="1" applyAlignment="1">
      <alignment horizontal="center" vertical="center"/>
    </xf>
    <xf numFmtId="10" fontId="18" fillId="3" borderId="13" xfId="0" applyNumberFormat="1" applyFont="1" applyFill="1" applyBorder="1" applyAlignment="1">
      <alignment horizontal="center" vertical="center"/>
    </xf>
    <xf numFmtId="8" fontId="20" fillId="3" borderId="14" xfId="0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left" vertical="center"/>
    </xf>
    <xf numFmtId="8" fontId="18" fillId="0" borderId="16" xfId="0" applyNumberFormat="1" applyFont="1" applyFill="1" applyBorder="1" applyAlignment="1">
      <alignment horizontal="right" vertical="center"/>
    </xf>
    <xf numFmtId="10" fontId="18" fillId="0" borderId="16" xfId="0" applyNumberFormat="1" applyFont="1" applyFill="1" applyBorder="1" applyAlignment="1">
      <alignment horizontal="center" vertical="center"/>
    </xf>
    <xf numFmtId="10" fontId="18" fillId="3" borderId="16" xfId="0" applyNumberFormat="1" applyFont="1" applyFill="1" applyBorder="1" applyAlignment="1">
      <alignment horizontal="center" vertical="center"/>
    </xf>
    <xf numFmtId="8" fontId="20" fillId="3" borderId="17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right" vertical="center"/>
    </xf>
    <xf numFmtId="10" fontId="18" fillId="3" borderId="16" xfId="0" applyNumberFormat="1" applyFont="1" applyFill="1" applyBorder="1" applyAlignment="1">
      <alignment horizontal="center" vertical="center" wrapText="1"/>
    </xf>
    <xf numFmtId="10" fontId="25" fillId="3" borderId="16" xfId="0" applyNumberFormat="1" applyFont="1" applyFill="1" applyBorder="1" applyAlignment="1">
      <alignment horizontal="center" vertical="center"/>
    </xf>
    <xf numFmtId="165" fontId="18" fillId="3" borderId="16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left" vertical="center"/>
    </xf>
    <xf numFmtId="8" fontId="21" fillId="0" borderId="16" xfId="0" applyNumberFormat="1" applyFont="1" applyFill="1" applyBorder="1" applyAlignment="1">
      <alignment horizontal="right" vertical="center"/>
    </xf>
    <xf numFmtId="10" fontId="21" fillId="0" borderId="16" xfId="0" applyNumberFormat="1" applyFont="1" applyFill="1" applyBorder="1" applyAlignment="1">
      <alignment horizontal="center" vertical="center"/>
    </xf>
    <xf numFmtId="164" fontId="21" fillId="3" borderId="16" xfId="4" applyNumberFormat="1" applyFont="1" applyFill="1" applyBorder="1" applyAlignment="1">
      <alignment horizontal="center" vertical="center"/>
    </xf>
    <xf numFmtId="8" fontId="30" fillId="3" borderId="17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left" vertical="center"/>
    </xf>
    <xf numFmtId="8" fontId="22" fillId="0" borderId="16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/>
    </xf>
    <xf numFmtId="10" fontId="22" fillId="3" borderId="16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  <xf numFmtId="44" fontId="18" fillId="3" borderId="17" xfId="0" applyNumberFormat="1" applyFont="1" applyFill="1" applyBorder="1" applyAlignment="1">
      <alignment horizontal="right" vertical="center"/>
    </xf>
    <xf numFmtId="44" fontId="18" fillId="0" borderId="16" xfId="1" applyFont="1" applyFill="1" applyBorder="1" applyAlignment="1">
      <alignment horizontal="right" vertical="center"/>
    </xf>
    <xf numFmtId="0" fontId="18" fillId="3" borderId="16" xfId="0" applyFont="1" applyFill="1" applyBorder="1" applyAlignment="1">
      <alignment horizontal="right" vertical="center"/>
    </xf>
    <xf numFmtId="0" fontId="18" fillId="3" borderId="17" xfId="0" applyFont="1" applyFill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center" vertical="center"/>
    </xf>
    <xf numFmtId="8" fontId="18" fillId="3" borderId="17" xfId="0" applyNumberFormat="1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center" vertical="center"/>
    </xf>
    <xf numFmtId="44" fontId="19" fillId="0" borderId="19" xfId="0" applyNumberFormat="1" applyFont="1" applyFill="1" applyBorder="1" applyAlignment="1">
      <alignment horizontal="right" vertical="center"/>
    </xf>
    <xf numFmtId="0" fontId="19" fillId="3" borderId="19" xfId="0" applyFont="1" applyFill="1" applyBorder="1" applyAlignment="1">
      <alignment horizontal="right" vertical="center"/>
    </xf>
    <xf numFmtId="0" fontId="19" fillId="3" borderId="2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8" fontId="20" fillId="0" borderId="0" xfId="0" applyNumberFormat="1" applyFont="1" applyFill="1" applyBorder="1" applyAlignment="1">
      <alignment horizontal="right" vertical="center"/>
    </xf>
    <xf numFmtId="10" fontId="32" fillId="3" borderId="16" xfId="0" applyNumberFormat="1" applyFont="1" applyFill="1" applyBorder="1" applyAlignment="1">
      <alignment horizontal="center" vertical="center"/>
    </xf>
    <xf numFmtId="10" fontId="33" fillId="0" borderId="16" xfId="0" applyNumberFormat="1" applyFont="1" applyFill="1" applyBorder="1" applyAlignment="1">
      <alignment horizontal="center" vertical="center"/>
    </xf>
    <xf numFmtId="44" fontId="20" fillId="0" borderId="16" xfId="0" applyNumberFormat="1" applyFont="1" applyFill="1" applyBorder="1" applyAlignment="1">
      <alignment horizontal="right" vertical="center"/>
    </xf>
    <xf numFmtId="10" fontId="33" fillId="3" borderId="16" xfId="0" applyNumberFormat="1" applyFont="1" applyFill="1" applyBorder="1" applyAlignment="1">
      <alignment horizontal="center" vertical="center"/>
    </xf>
    <xf numFmtId="10" fontId="20" fillId="0" borderId="16" xfId="0" applyNumberFormat="1" applyFont="1" applyFill="1" applyBorder="1" applyAlignment="1">
      <alignment horizontal="center" vertical="center"/>
    </xf>
    <xf numFmtId="10" fontId="34" fillId="3" borderId="16" xfId="1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/>
    <xf numFmtId="0" fontId="19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/>
    <xf numFmtId="0" fontId="23" fillId="0" borderId="0" xfId="0" applyNumberFormat="1" applyFont="1" applyAlignment="1">
      <alignment horizontal="justify" vertical="center"/>
    </xf>
  </cellXfs>
  <cellStyles count="6">
    <cellStyle name="Euro" xfId="2" xr:uid="{00000000-0005-0000-0000-000000000000}"/>
    <cellStyle name="Milliers 2" xfId="5" xr:uid="{00000000-0005-0000-0000-000001000000}"/>
    <cellStyle name="Monétaire" xfId="1" builtinId="4"/>
    <cellStyle name="Monétaire 2" xfId="3" xr:uid="{00000000-0005-0000-0000-000003000000}"/>
    <cellStyle name="Normal" xfId="0" builtinId="0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126998</xdr:rowOff>
    </xdr:from>
    <xdr:to>
      <xdr:col>7</xdr:col>
      <xdr:colOff>0</xdr:colOff>
      <xdr:row>1</xdr:row>
      <xdr:rowOff>1777999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38C09292-A748-4634-890C-3AB37631FB83}"/>
            </a:ext>
          </a:extLst>
        </xdr:cNvPr>
        <xdr:cNvSpPr txBox="1"/>
      </xdr:nvSpPr>
      <xdr:spPr>
        <a:xfrm>
          <a:off x="1799167" y="391581"/>
          <a:ext cx="7164916" cy="165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400" b="1" u="sng"/>
            <a:t> </a:t>
          </a:r>
        </a:p>
        <a:p>
          <a:endParaRPr lang="fr-FR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salaire brut = 1750 €</a:t>
          </a:r>
          <a:r>
            <a:rPr lang="fr-FR" sz="1400" b="1"/>
            <a:t> + 4 heures</a:t>
          </a:r>
          <a:r>
            <a:rPr lang="fr-FR" sz="1400" b="1" baseline="0"/>
            <a:t> supplémentaires à 125%</a:t>
          </a:r>
          <a:endParaRPr lang="fr-FR" sz="1400" b="1"/>
        </a:p>
        <a:p>
          <a:r>
            <a:rPr lang="fr-FR" sz="1400" b="1"/>
            <a:t>Durée hebdomadaire de travail : 35 heures</a:t>
          </a:r>
        </a:p>
        <a:p>
          <a:r>
            <a:rPr lang="fr-FR" sz="1400" b="1"/>
            <a:t>Effectif : 39 salariés</a:t>
          </a:r>
        </a:p>
        <a:p>
          <a:endParaRPr lang="fr-FR" sz="1400" b="1"/>
        </a:p>
        <a:p>
          <a:r>
            <a:rPr lang="fr-FR" sz="1400" b="1">
              <a:solidFill>
                <a:srgbClr val="FF0000"/>
              </a:solidFill>
            </a:rPr>
            <a:t>OBJECTIF : VERIFIER L'ETAT DE COTISATION et LE</a:t>
          </a:r>
          <a:r>
            <a:rPr lang="fr-FR" sz="1400" b="1" baseline="0">
              <a:solidFill>
                <a:srgbClr val="FF0000"/>
              </a:solidFill>
            </a:rPr>
            <a:t> CORRIGER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1587500</xdr:colOff>
      <xdr:row>14</xdr:row>
      <xdr:rowOff>169333</xdr:rowOff>
    </xdr:from>
    <xdr:to>
      <xdr:col>11</xdr:col>
      <xdr:colOff>3608917</xdr:colOff>
      <xdr:row>16</xdr:row>
      <xdr:rowOff>63500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676FC9DF-CD3A-4C7A-B275-1F6C131EEF19}"/>
            </a:ext>
          </a:extLst>
        </xdr:cNvPr>
        <xdr:cNvSpPr txBox="1"/>
      </xdr:nvSpPr>
      <xdr:spPr>
        <a:xfrm>
          <a:off x="1587500" y="4312708"/>
          <a:ext cx="2021417" cy="3894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98,25% du salaire brut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opLeftCell="A7" zoomScale="125" zoomScaleNormal="125" workbookViewId="0">
      <selection activeCell="D29" sqref="D29"/>
    </sheetView>
  </sheetViews>
  <sheetFormatPr baseColWidth="10" defaultRowHeight="14.25" x14ac:dyDescent="0.25"/>
  <cols>
    <col min="1" max="1" width="74" style="1" customWidth="1"/>
    <col min="2" max="2" width="32.5703125" style="1" bestFit="1" customWidth="1"/>
    <col min="3" max="3" width="18.5703125" style="1" customWidth="1"/>
    <col min="4" max="4" width="25" style="1" bestFit="1" customWidth="1"/>
    <col min="5" max="5" width="13.7109375" style="1" customWidth="1"/>
    <col min="6" max="6" width="12.42578125" style="1" customWidth="1"/>
    <col min="7" max="7" width="13.28515625" style="1" customWidth="1"/>
    <col min="8" max="11" width="11.42578125" style="1"/>
    <col min="12" max="12" width="61.5703125" style="1" customWidth="1"/>
    <col min="13" max="14" width="11.42578125" style="1"/>
    <col min="15" max="15" width="11.85546875" style="1" bestFit="1" customWidth="1"/>
    <col min="16" max="16" width="11.42578125" style="1"/>
    <col min="17" max="17" width="13.28515625" style="1" bestFit="1" customWidth="1"/>
    <col min="18" max="16384" width="11.42578125" style="1"/>
  </cols>
  <sheetData>
    <row r="1" spans="1:4" ht="22.5" x14ac:dyDescent="0.25">
      <c r="A1" s="35" t="s">
        <v>52</v>
      </c>
      <c r="B1" s="2"/>
      <c r="C1" s="2"/>
      <c r="D1" s="2"/>
    </row>
    <row r="3" spans="1:4" ht="15" thickBot="1" x14ac:dyDescent="0.3"/>
    <row r="4" spans="1:4" ht="15" customHeight="1" x14ac:dyDescent="0.25">
      <c r="A4" s="25"/>
      <c r="B4" s="27" t="s">
        <v>53</v>
      </c>
      <c r="C4" s="3" t="s">
        <v>22</v>
      </c>
      <c r="D4" s="15" t="s">
        <v>22</v>
      </c>
    </row>
    <row r="5" spans="1:4" ht="15" customHeight="1" thickBot="1" x14ac:dyDescent="0.3">
      <c r="A5" s="26"/>
      <c r="B5" s="28"/>
      <c r="C5" s="4" t="s">
        <v>23</v>
      </c>
      <c r="D5" s="16" t="s">
        <v>24</v>
      </c>
    </row>
    <row r="6" spans="1:4" ht="15" customHeight="1" thickBot="1" x14ac:dyDescent="0.3">
      <c r="A6" s="29" t="s">
        <v>40</v>
      </c>
      <c r="B6" s="30"/>
      <c r="C6" s="30"/>
      <c r="D6" s="31"/>
    </row>
    <row r="7" spans="1:4" ht="15" customHeight="1" thickBot="1" x14ac:dyDescent="0.3">
      <c r="A7" s="7"/>
      <c r="B7" s="6"/>
      <c r="C7" s="6"/>
      <c r="D7" s="17"/>
    </row>
    <row r="8" spans="1:4" ht="15" customHeight="1" thickBot="1" x14ac:dyDescent="0.3">
      <c r="A8" s="8" t="s">
        <v>29</v>
      </c>
      <c r="B8" s="6"/>
      <c r="C8" s="6"/>
      <c r="D8" s="17"/>
    </row>
    <row r="9" spans="1:4" ht="15" customHeight="1" thickBot="1" x14ac:dyDescent="0.3">
      <c r="A9" s="9" t="s">
        <v>27</v>
      </c>
      <c r="B9" s="6" t="s">
        <v>0</v>
      </c>
      <c r="C9" s="10">
        <v>7.4999999999999997E-3</v>
      </c>
      <c r="D9" s="18">
        <v>0.12889999999999999</v>
      </c>
    </row>
    <row r="10" spans="1:4" ht="15" customHeight="1" thickBot="1" x14ac:dyDescent="0.3">
      <c r="A10" s="9" t="s">
        <v>28</v>
      </c>
      <c r="B10" s="6" t="s">
        <v>0</v>
      </c>
      <c r="C10" s="10">
        <v>4.0000000000000001E-3</v>
      </c>
      <c r="D10" s="18">
        <v>1.9E-2</v>
      </c>
    </row>
    <row r="11" spans="1:4" ht="15" customHeight="1" thickBot="1" x14ac:dyDescent="0.3">
      <c r="A11" s="9" t="s">
        <v>2</v>
      </c>
      <c r="B11" s="6" t="s">
        <v>0</v>
      </c>
      <c r="C11" s="6"/>
      <c r="D11" s="19" t="s">
        <v>3</v>
      </c>
    </row>
    <row r="12" spans="1:4" ht="15" customHeight="1" thickBot="1" x14ac:dyDescent="0.3">
      <c r="A12" s="9" t="s">
        <v>54</v>
      </c>
      <c r="B12" s="6" t="s">
        <v>0</v>
      </c>
      <c r="C12" s="6"/>
      <c r="D12" s="18">
        <v>5.2499999999999998E-2</v>
      </c>
    </row>
    <row r="13" spans="1:4" ht="15" customHeight="1" thickBot="1" x14ac:dyDescent="0.3">
      <c r="A13" s="9" t="s">
        <v>55</v>
      </c>
      <c r="B13" s="6" t="s">
        <v>0</v>
      </c>
      <c r="C13" s="6"/>
      <c r="D13" s="17" t="s">
        <v>4</v>
      </c>
    </row>
    <row r="14" spans="1:4" ht="15" customHeight="1" thickBot="1" x14ac:dyDescent="0.3">
      <c r="A14" s="9" t="s">
        <v>26</v>
      </c>
      <c r="B14" s="6" t="s">
        <v>0</v>
      </c>
      <c r="C14" s="6"/>
      <c r="D14" s="18">
        <v>5.0000000000000001E-3</v>
      </c>
    </row>
    <row r="15" spans="1:4" ht="15" customHeight="1" thickBot="1" x14ac:dyDescent="0.3">
      <c r="A15" s="9" t="s">
        <v>5</v>
      </c>
      <c r="B15" s="6" t="s">
        <v>0</v>
      </c>
      <c r="C15" s="6"/>
      <c r="D15" s="18">
        <v>3.0000000000000001E-3</v>
      </c>
    </row>
    <row r="16" spans="1:4" ht="15" customHeight="1" thickBot="1" x14ac:dyDescent="0.3">
      <c r="A16" s="9" t="s">
        <v>72</v>
      </c>
      <c r="B16" s="6" t="s">
        <v>0</v>
      </c>
      <c r="C16" s="6"/>
      <c r="D16" s="17" t="s">
        <v>6</v>
      </c>
    </row>
    <row r="17" spans="1:4" ht="15" customHeight="1" thickBot="1" x14ac:dyDescent="0.3">
      <c r="A17" s="9" t="s">
        <v>7</v>
      </c>
      <c r="B17" s="6" t="s">
        <v>0</v>
      </c>
      <c r="C17" s="6"/>
      <c r="D17" s="17" t="s">
        <v>8</v>
      </c>
    </row>
    <row r="18" spans="1:4" ht="15" customHeight="1" thickBot="1" x14ac:dyDescent="0.3">
      <c r="A18" s="9" t="s">
        <v>73</v>
      </c>
      <c r="B18" s="11" t="s">
        <v>0</v>
      </c>
      <c r="C18" s="10"/>
      <c r="D18" s="18">
        <v>1E-4</v>
      </c>
    </row>
    <row r="19" spans="1:4" ht="15" customHeight="1" thickBot="1" x14ac:dyDescent="0.3">
      <c r="A19" s="8"/>
      <c r="B19" s="11"/>
      <c r="C19" s="6"/>
      <c r="D19" s="17"/>
    </row>
    <row r="20" spans="1:4" ht="15" customHeight="1" thickBot="1" x14ac:dyDescent="0.3">
      <c r="A20" s="26" t="s">
        <v>30</v>
      </c>
      <c r="B20" s="6"/>
      <c r="C20" s="10"/>
      <c r="D20" s="18"/>
    </row>
    <row r="21" spans="1:4" ht="15" customHeight="1" thickBot="1" x14ac:dyDescent="0.3">
      <c r="A21" s="9" t="s">
        <v>31</v>
      </c>
      <c r="B21" s="6" t="s">
        <v>1</v>
      </c>
      <c r="C21" s="10">
        <v>6.9000000000000006E-2</v>
      </c>
      <c r="D21" s="18">
        <v>8.5500000000000007E-2</v>
      </c>
    </row>
    <row r="22" spans="1:4" ht="15" customHeight="1" thickBot="1" x14ac:dyDescent="0.3">
      <c r="A22" s="9" t="s">
        <v>25</v>
      </c>
      <c r="B22" s="6" t="s">
        <v>1</v>
      </c>
      <c r="C22" s="6"/>
      <c r="D22" s="18">
        <v>1E-3</v>
      </c>
    </row>
    <row r="23" spans="1:4" ht="15" customHeight="1" thickBot="1" x14ac:dyDescent="0.3">
      <c r="A23" s="9"/>
      <c r="B23" s="32"/>
      <c r="C23" s="10"/>
      <c r="D23" s="18"/>
    </row>
    <row r="24" spans="1:4" ht="15" customHeight="1" thickBot="1" x14ac:dyDescent="0.3">
      <c r="A24" s="9" t="s">
        <v>42</v>
      </c>
      <c r="B24" s="33" t="s">
        <v>49</v>
      </c>
      <c r="C24" s="10">
        <v>2.4E-2</v>
      </c>
      <c r="D24" s="17"/>
    </row>
    <row r="25" spans="1:4" ht="15" customHeight="1" thickBot="1" x14ac:dyDescent="0.3">
      <c r="A25" s="9" t="s">
        <v>44</v>
      </c>
      <c r="B25" s="34"/>
      <c r="C25" s="10">
        <v>5.0000000000000001E-3</v>
      </c>
      <c r="D25" s="17"/>
    </row>
    <row r="26" spans="1:4" ht="15" customHeight="1" thickBot="1" x14ac:dyDescent="0.3">
      <c r="A26" s="12" t="s">
        <v>43</v>
      </c>
      <c r="B26" s="6"/>
      <c r="C26" s="36">
        <v>5.0999999999999997E-2</v>
      </c>
      <c r="D26" s="20"/>
    </row>
    <row r="27" spans="1:4" ht="15" customHeight="1" thickBot="1" x14ac:dyDescent="0.3">
      <c r="A27" s="9" t="s">
        <v>39</v>
      </c>
      <c r="B27" s="6" t="s">
        <v>11</v>
      </c>
      <c r="C27" s="10"/>
      <c r="D27" s="18">
        <v>0.08</v>
      </c>
    </row>
    <row r="28" spans="1:4" ht="15" customHeight="1" thickBot="1" x14ac:dyDescent="0.3">
      <c r="A28" s="9" t="s">
        <v>56</v>
      </c>
      <c r="B28" s="6"/>
      <c r="C28" s="10">
        <v>2.4E-2</v>
      </c>
      <c r="D28" s="37" t="s">
        <v>74</v>
      </c>
    </row>
    <row r="29" spans="1:4" ht="15" customHeight="1" thickBot="1" x14ac:dyDescent="0.3">
      <c r="A29" s="9" t="s">
        <v>57</v>
      </c>
      <c r="B29" s="13" t="s">
        <v>58</v>
      </c>
      <c r="C29" s="13"/>
      <c r="D29" s="38">
        <v>1.5E-3</v>
      </c>
    </row>
    <row r="30" spans="1:4" ht="15" customHeight="1" thickBot="1" x14ac:dyDescent="0.3">
      <c r="A30" s="5"/>
      <c r="B30" s="6"/>
      <c r="C30" s="6"/>
      <c r="D30" s="17"/>
    </row>
    <row r="31" spans="1:4" ht="15" customHeight="1" thickBot="1" x14ac:dyDescent="0.3">
      <c r="A31" s="8" t="s">
        <v>32</v>
      </c>
      <c r="B31" s="6"/>
      <c r="C31" s="6"/>
      <c r="D31" s="17"/>
    </row>
    <row r="32" spans="1:4" ht="15" customHeight="1" thickBot="1" x14ac:dyDescent="0.3">
      <c r="A32" s="9"/>
      <c r="B32" s="6"/>
      <c r="C32" s="10"/>
      <c r="D32" s="18"/>
    </row>
    <row r="33" spans="1:4" ht="15" customHeight="1" thickBot="1" x14ac:dyDescent="0.3">
      <c r="A33" s="9" t="s">
        <v>30</v>
      </c>
      <c r="B33" s="6"/>
      <c r="C33" s="10"/>
      <c r="D33" s="18"/>
    </row>
    <row r="34" spans="1:4" ht="15" customHeight="1" thickBot="1" x14ac:dyDescent="0.3">
      <c r="A34" s="9" t="s">
        <v>45</v>
      </c>
      <c r="B34" s="6" t="s">
        <v>35</v>
      </c>
      <c r="C34" s="10">
        <v>3.1E-2</v>
      </c>
      <c r="D34" s="18">
        <v>4.65E-2</v>
      </c>
    </row>
    <row r="35" spans="1:4" ht="15" customHeight="1" thickBot="1" x14ac:dyDescent="0.3">
      <c r="A35" s="9" t="s">
        <v>41</v>
      </c>
      <c r="B35" s="6" t="s">
        <v>35</v>
      </c>
      <c r="C35" s="10">
        <v>8.0000000000000002E-3</v>
      </c>
      <c r="D35" s="18">
        <v>1.2E-2</v>
      </c>
    </row>
    <row r="36" spans="1:4" ht="15" customHeight="1" thickBot="1" x14ac:dyDescent="0.3">
      <c r="A36" s="9"/>
      <c r="B36" s="22"/>
      <c r="C36" s="23"/>
      <c r="D36" s="24"/>
    </row>
    <row r="37" spans="1:4" ht="15" customHeight="1" thickBot="1" x14ac:dyDescent="0.3">
      <c r="A37" s="9" t="s">
        <v>33</v>
      </c>
      <c r="B37" s="6"/>
      <c r="C37" s="10"/>
      <c r="D37" s="18"/>
    </row>
    <row r="38" spans="1:4" ht="15" customHeight="1" thickBot="1" x14ac:dyDescent="0.3">
      <c r="A38" s="9" t="s">
        <v>45</v>
      </c>
      <c r="B38" s="6" t="s">
        <v>59</v>
      </c>
      <c r="C38" s="10">
        <v>8.1000000000000003E-2</v>
      </c>
      <c r="D38" s="18">
        <v>0.1215</v>
      </c>
    </row>
    <row r="39" spans="1:4" ht="15" customHeight="1" thickBot="1" x14ac:dyDescent="0.3">
      <c r="A39" s="9" t="s">
        <v>60</v>
      </c>
      <c r="B39" s="6" t="s">
        <v>59</v>
      </c>
      <c r="C39" s="10">
        <v>8.9999999999999993E-3</v>
      </c>
      <c r="D39" s="18">
        <v>1.2999999999999999E-2</v>
      </c>
    </row>
    <row r="40" spans="1:4" ht="15" customHeight="1" thickBot="1" x14ac:dyDescent="0.3">
      <c r="A40" s="8"/>
      <c r="B40" s="6"/>
      <c r="C40" s="6"/>
      <c r="D40" s="17"/>
    </row>
    <row r="41" spans="1:4" ht="15" customHeight="1" thickBot="1" x14ac:dyDescent="0.3">
      <c r="A41" s="9" t="s">
        <v>34</v>
      </c>
      <c r="B41" s="6"/>
      <c r="C41" s="10"/>
      <c r="D41" s="18"/>
    </row>
    <row r="42" spans="1:4" ht="15" customHeight="1" thickBot="1" x14ac:dyDescent="0.3">
      <c r="A42" s="9" t="s">
        <v>30</v>
      </c>
      <c r="B42" s="6"/>
      <c r="C42" s="10"/>
      <c r="D42" s="18"/>
    </row>
    <row r="43" spans="1:4" ht="15" customHeight="1" thickBot="1" x14ac:dyDescent="0.3">
      <c r="A43" s="9" t="s">
        <v>46</v>
      </c>
      <c r="B43" s="6" t="s">
        <v>1</v>
      </c>
      <c r="C43" s="10">
        <v>3.1E-2</v>
      </c>
      <c r="D43" s="18">
        <v>4.65E-2</v>
      </c>
    </row>
    <row r="44" spans="1:4" ht="15" customHeight="1" thickBot="1" x14ac:dyDescent="0.3">
      <c r="A44" s="8" t="s">
        <v>19</v>
      </c>
      <c r="B44" s="6" t="s">
        <v>1</v>
      </c>
      <c r="C44" s="10">
        <v>8.0000000000000002E-3</v>
      </c>
      <c r="D44" s="18">
        <v>1.2E-2</v>
      </c>
    </row>
    <row r="45" spans="1:4" ht="15" customHeight="1" thickBot="1" x14ac:dyDescent="0.3">
      <c r="A45" s="8"/>
      <c r="B45" s="6"/>
      <c r="C45" s="10"/>
      <c r="D45" s="18"/>
    </row>
    <row r="46" spans="1:4" ht="15" customHeight="1" thickBot="1" x14ac:dyDescent="0.3">
      <c r="A46" s="8" t="s">
        <v>34</v>
      </c>
      <c r="B46" s="6"/>
      <c r="C46" s="10"/>
      <c r="D46" s="18"/>
    </row>
    <row r="47" spans="1:4" ht="15" customHeight="1" thickBot="1" x14ac:dyDescent="0.3">
      <c r="A47" s="8"/>
      <c r="B47" s="6"/>
      <c r="C47" s="10"/>
      <c r="D47" s="18"/>
    </row>
    <row r="48" spans="1:4" ht="15" customHeight="1" thickBot="1" x14ac:dyDescent="0.3">
      <c r="A48" s="9" t="s">
        <v>36</v>
      </c>
      <c r="B48" s="6"/>
      <c r="C48" s="14"/>
      <c r="D48" s="21"/>
    </row>
    <row r="49" spans="1:4" ht="15" customHeight="1" thickBot="1" x14ac:dyDescent="0.3">
      <c r="A49" s="9" t="s">
        <v>50</v>
      </c>
      <c r="B49" s="6" t="s">
        <v>14</v>
      </c>
      <c r="C49" s="10">
        <v>7.8E-2</v>
      </c>
      <c r="D49" s="18">
        <v>0.1275</v>
      </c>
    </row>
    <row r="50" spans="1:4" ht="15" customHeight="1" thickBot="1" x14ac:dyDescent="0.3">
      <c r="A50" s="9" t="s">
        <v>47</v>
      </c>
      <c r="B50" s="6" t="s">
        <v>15</v>
      </c>
      <c r="C50" s="14">
        <v>2.4000000000000001E-4</v>
      </c>
      <c r="D50" s="21">
        <v>3.6000000000000002E-4</v>
      </c>
    </row>
    <row r="51" spans="1:4" ht="15" customHeight="1" thickBot="1" x14ac:dyDescent="0.3">
      <c r="A51" s="9" t="s">
        <v>48</v>
      </c>
      <c r="B51" s="6" t="s">
        <v>16</v>
      </c>
      <c r="C51" s="10">
        <v>1.2999999999999999E-3</v>
      </c>
      <c r="D51" s="18">
        <v>2.2000000000000001E-3</v>
      </c>
    </row>
    <row r="52" spans="1:4" ht="15" customHeight="1" thickBot="1" x14ac:dyDescent="0.3">
      <c r="A52" s="9"/>
      <c r="B52" s="6"/>
      <c r="C52" s="6"/>
      <c r="D52" s="18"/>
    </row>
    <row r="53" spans="1:4" ht="15" customHeight="1" thickBot="1" x14ac:dyDescent="0.3">
      <c r="A53" s="9" t="s">
        <v>17</v>
      </c>
      <c r="B53" s="6"/>
      <c r="C53" s="6"/>
      <c r="D53" s="18"/>
    </row>
    <row r="54" spans="1:4" ht="15" customHeight="1" thickBot="1" x14ac:dyDescent="0.3">
      <c r="A54" s="9" t="s">
        <v>61</v>
      </c>
      <c r="B54" s="6" t="s">
        <v>1</v>
      </c>
      <c r="C54" s="6"/>
      <c r="D54" s="18">
        <v>1.4999999999999999E-2</v>
      </c>
    </row>
    <row r="55" spans="1:4" ht="15" customHeight="1" thickBot="1" x14ac:dyDescent="0.3">
      <c r="A55" s="9" t="s">
        <v>62</v>
      </c>
      <c r="B55" s="61" t="s">
        <v>63</v>
      </c>
      <c r="C55" s="62"/>
      <c r="D55" s="63"/>
    </row>
    <row r="56" spans="1:4" ht="15" customHeight="1" thickBot="1" x14ac:dyDescent="0.3">
      <c r="A56" s="9"/>
      <c r="B56" s="6"/>
      <c r="C56" s="6"/>
      <c r="D56" s="18"/>
    </row>
    <row r="57" spans="1:4" ht="15" customHeight="1" thickBot="1" x14ac:dyDescent="0.3">
      <c r="A57" s="9" t="s">
        <v>64</v>
      </c>
      <c r="B57" s="6"/>
      <c r="C57" s="6"/>
      <c r="D57" s="18"/>
    </row>
    <row r="58" spans="1:4" ht="15" customHeight="1" thickBot="1" x14ac:dyDescent="0.3">
      <c r="A58" s="9" t="s">
        <v>65</v>
      </c>
      <c r="B58" s="6"/>
      <c r="C58" s="6"/>
      <c r="D58" s="18">
        <v>6.7999999999999996E-3</v>
      </c>
    </row>
    <row r="59" spans="1:4" ht="15" customHeight="1" thickBot="1" x14ac:dyDescent="0.3">
      <c r="A59" s="9" t="s">
        <v>66</v>
      </c>
      <c r="B59" s="6"/>
      <c r="C59" s="6"/>
      <c r="D59" s="18" t="s">
        <v>67</v>
      </c>
    </row>
    <row r="60" spans="1:4" ht="15" customHeight="1" thickBot="1" x14ac:dyDescent="0.3">
      <c r="A60" s="9" t="s">
        <v>68</v>
      </c>
      <c r="B60" s="6" t="s">
        <v>69</v>
      </c>
      <c r="C60" s="6"/>
      <c r="D60" s="18">
        <v>4.4999999999999997E-3</v>
      </c>
    </row>
  </sheetData>
  <mergeCells count="1">
    <mergeCell ref="B55:D55"/>
  </mergeCells>
  <pageMargins left="0" right="0" top="0" bottom="0" header="0" footer="0"/>
  <pageSetup paperSize="9" orientation="landscape" verticalDpi="200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45"/>
  <sheetViews>
    <sheetView tabSelected="1" topLeftCell="A12" zoomScale="90" zoomScaleNormal="90" workbookViewId="0">
      <selection activeCell="E39" sqref="E39"/>
    </sheetView>
  </sheetViews>
  <sheetFormatPr baseColWidth="10" defaultRowHeight="11.25" x14ac:dyDescent="0.25"/>
  <cols>
    <col min="1" max="1" width="27" style="39" customWidth="1"/>
    <col min="2" max="2" width="51" style="39" bestFit="1" customWidth="1"/>
    <col min="3" max="3" width="10.7109375" style="39" bestFit="1" customWidth="1"/>
    <col min="4" max="4" width="9" style="39" bestFit="1" customWidth="1"/>
    <col min="5" max="5" width="14.28515625" style="39" bestFit="1" customWidth="1"/>
    <col min="6" max="6" width="9.85546875" style="39" bestFit="1" customWidth="1"/>
    <col min="7" max="7" width="12.5703125" style="39" bestFit="1" customWidth="1"/>
    <col min="8" max="8" width="12.5703125" style="39" customWidth="1"/>
    <col min="9" max="9" width="12.5703125" style="118" customWidth="1"/>
    <col min="10" max="11" width="9" style="39" customWidth="1"/>
    <col min="12" max="12" width="16.140625" style="39" customWidth="1"/>
    <col min="13" max="14" width="11.42578125" style="39"/>
    <col min="15" max="15" width="11.85546875" style="39" bestFit="1" customWidth="1"/>
    <col min="16" max="16384" width="11.42578125" style="39"/>
  </cols>
  <sheetData>
    <row r="1" spans="2:17" ht="21" customHeight="1" x14ac:dyDescent="0.25">
      <c r="B1" s="65" t="s">
        <v>75</v>
      </c>
      <c r="C1" s="65"/>
      <c r="D1" s="65"/>
      <c r="E1" s="65"/>
      <c r="F1" s="65"/>
    </row>
    <row r="2" spans="2:17" ht="152.25" customHeight="1" x14ac:dyDescent="0.25">
      <c r="B2" s="40"/>
      <c r="C2" s="41"/>
      <c r="D2" s="41"/>
      <c r="E2" s="41"/>
      <c r="F2" s="41"/>
      <c r="G2" s="41"/>
      <c r="H2" s="41"/>
      <c r="I2" s="119"/>
    </row>
    <row r="3" spans="2:17" ht="18" customHeight="1" x14ac:dyDescent="0.25">
      <c r="B3" s="66"/>
      <c r="C3" s="64" t="s">
        <v>20</v>
      </c>
      <c r="D3" s="64" t="s">
        <v>37</v>
      </c>
      <c r="E3" s="64" t="s">
        <v>18</v>
      </c>
      <c r="F3" s="64" t="s">
        <v>38</v>
      </c>
      <c r="G3" s="64" t="s">
        <v>21</v>
      </c>
      <c r="H3" s="109"/>
      <c r="I3" s="120">
        <f>1750/151.67*125%</f>
        <v>14.422759939341994</v>
      </c>
    </row>
    <row r="4" spans="2:17" ht="18" customHeight="1" x14ac:dyDescent="0.25">
      <c r="B4" s="66"/>
      <c r="C4" s="64"/>
      <c r="D4" s="64"/>
      <c r="E4" s="64"/>
      <c r="F4" s="64"/>
      <c r="G4" s="64"/>
      <c r="H4" s="109"/>
      <c r="I4" s="120">
        <f>4*I3</f>
        <v>57.691039757367975</v>
      </c>
    </row>
    <row r="5" spans="2:17" ht="18" customHeight="1" thickBot="1" x14ac:dyDescent="0.3">
      <c r="B5" s="42" t="s">
        <v>71</v>
      </c>
      <c r="C5" s="42"/>
      <c r="D5" s="42"/>
      <c r="E5" s="42"/>
      <c r="F5" s="42"/>
      <c r="G5" s="42"/>
      <c r="H5" s="109"/>
      <c r="I5" s="120">
        <f>1750+I4</f>
        <v>1807.6910397573679</v>
      </c>
    </row>
    <row r="6" spans="2:17" ht="19.5" customHeight="1" x14ac:dyDescent="0.25">
      <c r="B6" s="43" t="s">
        <v>76</v>
      </c>
      <c r="C6" s="44">
        <v>1807.69</v>
      </c>
      <c r="D6" s="45"/>
      <c r="E6" s="44">
        <f>D6*C6</f>
        <v>0</v>
      </c>
      <c r="F6" s="45">
        <v>7.0000000000000007E-2</v>
      </c>
      <c r="G6" s="46">
        <f>C6*F6</f>
        <v>126.53830000000002</v>
      </c>
      <c r="H6" s="110"/>
      <c r="I6" s="117"/>
      <c r="L6" s="67" t="s">
        <v>87</v>
      </c>
      <c r="M6" s="68">
        <f>$C$6</f>
        <v>1807.69</v>
      </c>
      <c r="N6" s="69"/>
      <c r="O6" s="68"/>
      <c r="P6" s="70">
        <v>7.0000000000000007E-2</v>
      </c>
      <c r="Q6" s="71">
        <f>M6*P6</f>
        <v>126.53830000000002</v>
      </c>
    </row>
    <row r="7" spans="2:17" ht="19.5" customHeight="1" x14ac:dyDescent="0.25">
      <c r="B7" s="43" t="s">
        <v>77</v>
      </c>
      <c r="C7" s="44">
        <v>1807.69</v>
      </c>
      <c r="D7" s="45">
        <f>'Grille de cotisations'!C21</f>
        <v>6.9000000000000006E-2</v>
      </c>
      <c r="E7" s="44">
        <f t="shared" ref="E7:E31" si="0">D7*C7</f>
        <v>124.73061000000001</v>
      </c>
      <c r="F7" s="45">
        <f>'Grille de cotisations'!D21</f>
        <v>8.5500000000000007E-2</v>
      </c>
      <c r="G7" s="46">
        <f t="shared" ref="G7:G36" si="1">C7*F7</f>
        <v>154.55749500000002</v>
      </c>
      <c r="H7" s="110"/>
      <c r="I7" s="117"/>
      <c r="L7" s="72" t="s">
        <v>88</v>
      </c>
      <c r="M7" s="73">
        <f>M6</f>
        <v>1807.69</v>
      </c>
      <c r="N7" s="74">
        <v>6.9000000000000006E-2</v>
      </c>
      <c r="O7" s="73">
        <f t="shared" ref="O7:O8" si="2">M7*N7</f>
        <v>124.73061000000001</v>
      </c>
      <c r="P7" s="75">
        <v>8.5500000000000007E-2</v>
      </c>
      <c r="Q7" s="76">
        <f t="shared" ref="Q7:Q14" si="3">M7*P7</f>
        <v>154.55749500000002</v>
      </c>
    </row>
    <row r="8" spans="2:17" ht="19.5" customHeight="1" x14ac:dyDescent="0.25">
      <c r="B8" s="43" t="s">
        <v>77</v>
      </c>
      <c r="C8" s="44">
        <v>1807.69</v>
      </c>
      <c r="D8" s="45">
        <v>4.0000000000000001E-3</v>
      </c>
      <c r="E8" s="44">
        <f t="shared" si="0"/>
        <v>7.2307600000000001</v>
      </c>
      <c r="F8" s="45">
        <v>1.9E-2</v>
      </c>
      <c r="G8" s="46">
        <f t="shared" si="1"/>
        <v>34.346110000000003</v>
      </c>
      <c r="H8" s="110"/>
      <c r="I8" s="117"/>
      <c r="L8" s="72" t="s">
        <v>89</v>
      </c>
      <c r="M8" s="73">
        <f>M7</f>
        <v>1807.69</v>
      </c>
      <c r="N8" s="74">
        <v>4.0000000000000001E-3</v>
      </c>
      <c r="O8" s="73">
        <f t="shared" si="2"/>
        <v>7.2307600000000001</v>
      </c>
      <c r="P8" s="75">
        <v>1.9E-2</v>
      </c>
      <c r="Q8" s="76">
        <f t="shared" si="3"/>
        <v>34.346110000000003</v>
      </c>
    </row>
    <row r="9" spans="2:17" ht="19.5" customHeight="1" x14ac:dyDescent="0.25">
      <c r="B9" s="43" t="s">
        <v>78</v>
      </c>
      <c r="C9" s="44">
        <v>1807.69</v>
      </c>
      <c r="D9" s="47"/>
      <c r="E9" s="44"/>
      <c r="F9" s="48">
        <v>0.01</v>
      </c>
      <c r="G9" s="46">
        <f t="shared" si="1"/>
        <v>18.076900000000002</v>
      </c>
      <c r="H9" s="110"/>
      <c r="I9" s="117"/>
      <c r="L9" s="72" t="s">
        <v>90</v>
      </c>
      <c r="M9" s="73">
        <f t="shared" ref="M9:M13" si="4">M8</f>
        <v>1807.69</v>
      </c>
      <c r="N9" s="77"/>
      <c r="O9" s="78"/>
      <c r="P9" s="79">
        <v>0.01</v>
      </c>
      <c r="Q9" s="76">
        <f t="shared" si="3"/>
        <v>18.076900000000002</v>
      </c>
    </row>
    <row r="10" spans="2:17" ht="19.5" customHeight="1" x14ac:dyDescent="0.25">
      <c r="B10" s="43" t="s">
        <v>79</v>
      </c>
      <c r="C10" s="44">
        <v>1807.69</v>
      </c>
      <c r="D10" s="47"/>
      <c r="E10" s="44"/>
      <c r="F10" s="45">
        <v>3.4500000000000003E-2</v>
      </c>
      <c r="G10" s="46">
        <f t="shared" si="1"/>
        <v>62.365305000000006</v>
      </c>
      <c r="H10" s="110"/>
      <c r="I10" s="117"/>
      <c r="L10" s="72" t="s">
        <v>91</v>
      </c>
      <c r="M10" s="73">
        <f t="shared" si="4"/>
        <v>1807.69</v>
      </c>
      <c r="N10" s="77"/>
      <c r="O10" s="78"/>
      <c r="P10" s="111">
        <v>3.4500000000000003E-2</v>
      </c>
      <c r="Q10" s="76">
        <f t="shared" si="3"/>
        <v>62.365305000000006</v>
      </c>
    </row>
    <row r="11" spans="2:17" ht="19.5" customHeight="1" x14ac:dyDescent="0.25">
      <c r="B11" s="43" t="s">
        <v>80</v>
      </c>
      <c r="C11" s="44">
        <v>1807.69</v>
      </c>
      <c r="D11" s="47"/>
      <c r="E11" s="44"/>
      <c r="F11" s="45"/>
      <c r="G11" s="46"/>
      <c r="H11" s="110"/>
      <c r="I11" s="117">
        <v>151.66659999999999</v>
      </c>
      <c r="L11" s="72" t="s">
        <v>92</v>
      </c>
      <c r="M11" s="73">
        <f t="shared" si="4"/>
        <v>1807.69</v>
      </c>
      <c r="N11" s="77"/>
      <c r="O11" s="78"/>
      <c r="P11" s="80">
        <v>5.0000000000000001E-3</v>
      </c>
      <c r="Q11" s="76">
        <f t="shared" si="3"/>
        <v>9.038450000000001</v>
      </c>
    </row>
    <row r="12" spans="2:17" ht="19.5" customHeight="1" x14ac:dyDescent="0.25">
      <c r="B12" s="43" t="s">
        <v>81</v>
      </c>
      <c r="C12" s="44">
        <v>1807.69</v>
      </c>
      <c r="D12" s="47"/>
      <c r="E12" s="44"/>
      <c r="F12" s="45">
        <v>5.0000000000000001E-3</v>
      </c>
      <c r="G12" s="46">
        <f t="shared" si="1"/>
        <v>9.038450000000001</v>
      </c>
      <c r="H12" s="110"/>
      <c r="I12" s="117">
        <f>I11+4</f>
        <v>155.66659999999999</v>
      </c>
      <c r="L12" s="72" t="s">
        <v>93</v>
      </c>
      <c r="M12" s="73">
        <f t="shared" si="4"/>
        <v>1807.69</v>
      </c>
      <c r="N12" s="77"/>
      <c r="O12" s="78"/>
      <c r="P12" s="75">
        <v>3.0000000000000001E-3</v>
      </c>
      <c r="Q12" s="76">
        <f t="shared" si="3"/>
        <v>5.4230700000000001</v>
      </c>
    </row>
    <row r="13" spans="2:17" ht="19.5" customHeight="1" x14ac:dyDescent="0.25">
      <c r="B13" s="43" t="s">
        <v>5</v>
      </c>
      <c r="C13" s="44">
        <v>1807.69</v>
      </c>
      <c r="D13" s="47"/>
      <c r="E13" s="44"/>
      <c r="F13" s="45">
        <v>3.0000000000000001E-3</v>
      </c>
      <c r="G13" s="46">
        <f t="shared" si="1"/>
        <v>5.4230700000000001</v>
      </c>
      <c r="H13" s="110"/>
      <c r="I13" s="117">
        <f>I12*10.03</f>
        <v>1561.3359979999998</v>
      </c>
      <c r="L13" s="72" t="s">
        <v>94</v>
      </c>
      <c r="M13" s="73">
        <f t="shared" si="4"/>
        <v>1807.69</v>
      </c>
      <c r="N13" s="77"/>
      <c r="O13" s="78"/>
      <c r="P13" s="81">
        <v>1.6000000000000001E-4</v>
      </c>
      <c r="Q13" s="76">
        <f t="shared" si="3"/>
        <v>0.28923040000000005</v>
      </c>
    </row>
    <row r="14" spans="2:17" ht="19.5" customHeight="1" x14ac:dyDescent="0.25">
      <c r="B14" s="43" t="s">
        <v>7</v>
      </c>
      <c r="C14" s="44">
        <v>1807.69</v>
      </c>
      <c r="D14" s="47"/>
      <c r="E14" s="44"/>
      <c r="F14" s="45">
        <v>1.2500000000000001E-2</v>
      </c>
      <c r="G14" s="46">
        <f t="shared" si="1"/>
        <v>22.596125000000001</v>
      </c>
      <c r="H14" s="110"/>
      <c r="I14" s="117">
        <f>0.2849/0.6</f>
        <v>0.47483333333333333</v>
      </c>
      <c r="L14" s="72" t="s">
        <v>95</v>
      </c>
      <c r="M14" s="73">
        <f>M12</f>
        <v>1807.69</v>
      </c>
      <c r="N14" s="77"/>
      <c r="O14" s="78"/>
      <c r="P14" s="80">
        <v>1.2500000000000001E-2</v>
      </c>
      <c r="Q14" s="76">
        <f t="shared" si="3"/>
        <v>22.596125000000001</v>
      </c>
    </row>
    <row r="15" spans="2:17" ht="19.5" customHeight="1" x14ac:dyDescent="0.25">
      <c r="B15" s="43" t="s">
        <v>9</v>
      </c>
      <c r="C15" s="44">
        <f>(1807.69*0.9825)+$G$30+$G$31</f>
        <v>1824.863055</v>
      </c>
      <c r="D15" s="45">
        <v>2.4E-2</v>
      </c>
      <c r="E15" s="44">
        <f t="shared" si="0"/>
        <v>43.796713320000002</v>
      </c>
      <c r="F15" s="47"/>
      <c r="G15" s="46"/>
      <c r="H15" s="110"/>
      <c r="I15" s="117">
        <f>(1.6*I13/C12)-1</f>
        <v>0.38195022199602779</v>
      </c>
      <c r="L15" s="72" t="s">
        <v>9</v>
      </c>
      <c r="M15" s="73">
        <f>$C$6*0.9825</f>
        <v>1776.055425</v>
      </c>
      <c r="N15" s="74">
        <v>2.4E-2</v>
      </c>
      <c r="O15" s="73">
        <f t="shared" ref="O15:O17" si="5">M15*N15</f>
        <v>42.625330200000001</v>
      </c>
      <c r="P15" s="82"/>
      <c r="Q15" s="83"/>
    </row>
    <row r="16" spans="2:17" ht="19.5" customHeight="1" x14ac:dyDescent="0.25">
      <c r="B16" s="43" t="s">
        <v>10</v>
      </c>
      <c r="C16" s="44">
        <f>(1807.69*0.9825)+$G$30+$G$31</f>
        <v>1824.863055</v>
      </c>
      <c r="D16" s="45">
        <v>6.8000000000000005E-2</v>
      </c>
      <c r="E16" s="44">
        <f t="shared" si="0"/>
        <v>124.09068774000001</v>
      </c>
      <c r="F16" s="47"/>
      <c r="G16" s="46"/>
      <c r="H16" s="110"/>
      <c r="I16" s="117">
        <f>I14*I15</f>
        <v>0.18136269707778052</v>
      </c>
      <c r="L16" s="72" t="s">
        <v>10</v>
      </c>
      <c r="M16" s="73">
        <f t="shared" ref="M16:M17" si="6">$C$6*0.9825</f>
        <v>1776.055425</v>
      </c>
      <c r="N16" s="74">
        <v>6.8000000000000005E-2</v>
      </c>
      <c r="O16" s="73">
        <f t="shared" si="5"/>
        <v>120.77176890000001</v>
      </c>
      <c r="P16" s="82"/>
      <c r="Q16" s="83"/>
    </row>
    <row r="17" spans="2:17" ht="19.5" customHeight="1" x14ac:dyDescent="0.25">
      <c r="B17" s="43" t="s">
        <v>12</v>
      </c>
      <c r="C17" s="44">
        <f>(1807.69*0.9825)+$G$30+$G$31</f>
        <v>1824.863055</v>
      </c>
      <c r="D17" s="45">
        <v>5.0000000000000001E-3</v>
      </c>
      <c r="E17" s="44">
        <f t="shared" si="0"/>
        <v>9.1243152750000007</v>
      </c>
      <c r="F17" s="47"/>
      <c r="G17" s="46"/>
      <c r="H17" s="110"/>
      <c r="I17" s="117">
        <f>ROUND(I16,4)</f>
        <v>0.18140000000000001</v>
      </c>
      <c r="L17" s="72" t="s">
        <v>12</v>
      </c>
      <c r="M17" s="73">
        <f t="shared" si="6"/>
        <v>1776.055425</v>
      </c>
      <c r="N17" s="74">
        <v>5.0000000000000001E-3</v>
      </c>
      <c r="O17" s="73">
        <f t="shared" si="5"/>
        <v>8.880277125000001</v>
      </c>
      <c r="P17" s="82"/>
      <c r="Q17" s="83"/>
    </row>
    <row r="18" spans="2:17" ht="19.5" customHeight="1" x14ac:dyDescent="0.25">
      <c r="B18" s="43" t="s">
        <v>107</v>
      </c>
      <c r="C18" s="44">
        <v>1807.69</v>
      </c>
      <c r="D18" s="49"/>
      <c r="E18" s="44"/>
      <c r="F18" s="50">
        <v>1.6000000000000001E-4</v>
      </c>
      <c r="G18" s="46">
        <f t="shared" si="1"/>
        <v>0.28923040000000005</v>
      </c>
      <c r="H18" s="110"/>
      <c r="I18" s="110">
        <f>I17*C12*-1</f>
        <v>-327.91496599999999</v>
      </c>
      <c r="L18" s="84" t="s">
        <v>106</v>
      </c>
      <c r="M18" s="85"/>
      <c r="N18" s="86"/>
      <c r="O18" s="85"/>
      <c r="P18" s="87"/>
      <c r="Q18" s="88">
        <f>-T21</f>
        <v>0</v>
      </c>
    </row>
    <row r="19" spans="2:17" ht="19.5" customHeight="1" x14ac:dyDescent="0.25">
      <c r="B19" s="43" t="s">
        <v>70</v>
      </c>
      <c r="C19" s="44">
        <f>G30+G31</f>
        <v>48.807630000000003</v>
      </c>
      <c r="D19" s="51"/>
      <c r="E19" s="44"/>
      <c r="F19" s="45">
        <v>0.08</v>
      </c>
      <c r="G19" s="46">
        <f t="shared" si="1"/>
        <v>3.9046104000000001</v>
      </c>
      <c r="H19" s="110"/>
      <c r="I19" s="117"/>
      <c r="L19" s="72" t="s">
        <v>96</v>
      </c>
      <c r="M19" s="73">
        <f t="shared" ref="M19:M24" si="7">$C$6</f>
        <v>1807.69</v>
      </c>
      <c r="N19" s="74"/>
      <c r="O19" s="73"/>
      <c r="P19" s="75">
        <v>4.0500000000000001E-2</v>
      </c>
      <c r="Q19" s="76">
        <f t="shared" ref="Q19:Q20" si="8">M19*P19</f>
        <v>73.211444999999998</v>
      </c>
    </row>
    <row r="20" spans="2:17" ht="19.5" customHeight="1" x14ac:dyDescent="0.25">
      <c r="B20" s="39" t="s">
        <v>85</v>
      </c>
      <c r="C20" s="44"/>
      <c r="D20" s="47"/>
      <c r="E20" s="44"/>
      <c r="F20" s="47"/>
      <c r="G20" s="46">
        <f>I18</f>
        <v>-327.91496599999999</v>
      </c>
      <c r="H20" s="110"/>
      <c r="I20" s="117"/>
      <c r="L20" s="72" t="s">
        <v>97</v>
      </c>
      <c r="M20" s="73">
        <f t="shared" si="7"/>
        <v>1807.69</v>
      </c>
      <c r="N20" s="77"/>
      <c r="O20" s="78"/>
      <c r="P20" s="75">
        <v>1.5E-3</v>
      </c>
      <c r="Q20" s="76">
        <f t="shared" si="8"/>
        <v>2.711535</v>
      </c>
    </row>
    <row r="21" spans="2:17" ht="19.5" customHeight="1" x14ac:dyDescent="0.25">
      <c r="B21" s="39" t="s">
        <v>86</v>
      </c>
      <c r="C21" s="44"/>
      <c r="D21" s="47"/>
      <c r="E21" s="44"/>
      <c r="F21" s="47"/>
      <c r="G21" s="46">
        <v>-6</v>
      </c>
      <c r="H21" s="110"/>
      <c r="I21" s="117"/>
      <c r="L21" s="89"/>
      <c r="M21" s="90"/>
      <c r="N21" s="91"/>
      <c r="O21" s="90"/>
      <c r="P21" s="92"/>
      <c r="Q21" s="83"/>
    </row>
    <row r="22" spans="2:17" ht="19.5" customHeight="1" x14ac:dyDescent="0.25">
      <c r="B22" s="43" t="s">
        <v>56</v>
      </c>
      <c r="C22" s="44">
        <v>1807.69</v>
      </c>
      <c r="D22" s="45"/>
      <c r="E22" s="44">
        <f t="shared" si="0"/>
        <v>0</v>
      </c>
      <c r="F22" s="45">
        <v>4.0500000000000001E-2</v>
      </c>
      <c r="G22" s="46">
        <f t="shared" si="1"/>
        <v>73.211444999999998</v>
      </c>
      <c r="H22" s="110"/>
      <c r="I22" s="117"/>
      <c r="L22" s="93" t="s">
        <v>13</v>
      </c>
      <c r="M22" s="78"/>
      <c r="N22" s="77"/>
      <c r="O22" s="78"/>
      <c r="P22" s="82"/>
      <c r="Q22" s="83"/>
    </row>
    <row r="23" spans="2:17" ht="19.5" customHeight="1" x14ac:dyDescent="0.25">
      <c r="B23" s="43" t="s">
        <v>82</v>
      </c>
      <c r="C23" s="44">
        <v>1807.69</v>
      </c>
      <c r="D23" s="47"/>
      <c r="E23" s="44"/>
      <c r="F23" s="45">
        <v>1.5E-3</v>
      </c>
      <c r="G23" s="46">
        <f t="shared" si="1"/>
        <v>2.711535</v>
      </c>
      <c r="H23" s="110"/>
      <c r="I23" s="117"/>
      <c r="L23" s="72" t="s">
        <v>98</v>
      </c>
      <c r="M23" s="73">
        <f t="shared" si="7"/>
        <v>1807.69</v>
      </c>
      <c r="N23" s="74">
        <v>3.15E-2</v>
      </c>
      <c r="O23" s="73">
        <f>M23*N23</f>
        <v>56.942235000000004</v>
      </c>
      <c r="P23" s="75">
        <v>4.7199999999999999E-2</v>
      </c>
      <c r="Q23" s="76">
        <f t="shared" ref="Q23:Q24" si="9">M23*P23</f>
        <v>85.322968000000003</v>
      </c>
    </row>
    <row r="24" spans="2:17" ht="19.5" customHeight="1" x14ac:dyDescent="0.25">
      <c r="B24" s="52"/>
      <c r="C24" s="44"/>
      <c r="D24" s="53"/>
      <c r="E24" s="44"/>
      <c r="F24" s="54"/>
      <c r="G24" s="46"/>
      <c r="H24" s="110"/>
      <c r="I24" s="117"/>
      <c r="J24" s="55"/>
      <c r="K24" s="55"/>
      <c r="L24" s="72" t="s">
        <v>99</v>
      </c>
      <c r="M24" s="73">
        <f t="shared" si="7"/>
        <v>1807.69</v>
      </c>
      <c r="N24" s="74">
        <v>8.6E-3</v>
      </c>
      <c r="O24" s="73">
        <f t="shared" ref="O24" si="10">M24*N24</f>
        <v>15.546134</v>
      </c>
      <c r="P24" s="75">
        <v>1.29E-2</v>
      </c>
      <c r="Q24" s="76">
        <f t="shared" si="9"/>
        <v>23.319201</v>
      </c>
    </row>
    <row r="25" spans="2:17" ht="19.5" customHeight="1" x14ac:dyDescent="0.25">
      <c r="B25" s="42" t="s">
        <v>13</v>
      </c>
      <c r="C25" s="44"/>
      <c r="D25" s="47"/>
      <c r="E25" s="44"/>
      <c r="F25" s="47"/>
      <c r="G25" s="46"/>
      <c r="H25" s="110"/>
      <c r="I25" s="117"/>
      <c r="J25" s="55"/>
      <c r="K25" s="55"/>
      <c r="L25" s="89"/>
      <c r="M25" s="73"/>
      <c r="N25" s="74"/>
      <c r="O25" s="90"/>
      <c r="P25" s="92"/>
      <c r="Q25" s="83"/>
    </row>
    <row r="26" spans="2:17" ht="19.5" customHeight="1" x14ac:dyDescent="0.25">
      <c r="B26" s="43" t="s">
        <v>83</v>
      </c>
      <c r="C26" s="44">
        <v>1807.69</v>
      </c>
      <c r="D26" s="45">
        <v>3.15E-2</v>
      </c>
      <c r="E26" s="44">
        <f t="shared" si="0"/>
        <v>56.942235000000004</v>
      </c>
      <c r="F26" s="45">
        <v>4.7199999999999999E-2</v>
      </c>
      <c r="G26" s="46">
        <f t="shared" si="1"/>
        <v>85.322968000000003</v>
      </c>
      <c r="H26" s="110"/>
      <c r="I26" s="117"/>
      <c r="J26" s="55"/>
      <c r="K26" s="55"/>
      <c r="L26" s="72" t="s">
        <v>100</v>
      </c>
      <c r="M26" s="73">
        <f>M27</f>
        <v>1807.69</v>
      </c>
      <c r="N26" s="112">
        <v>7.4999999999999997E-3</v>
      </c>
      <c r="O26" s="113">
        <f>N26*M26</f>
        <v>13.557675</v>
      </c>
      <c r="P26" s="114">
        <v>1.4999999999999999E-2</v>
      </c>
      <c r="Q26" s="94">
        <f>P26*M26</f>
        <v>27.115349999999999</v>
      </c>
    </row>
    <row r="27" spans="2:17" ht="21" customHeight="1" x14ac:dyDescent="0.25">
      <c r="B27" s="43" t="s">
        <v>108</v>
      </c>
      <c r="C27" s="44">
        <v>1807.69</v>
      </c>
      <c r="D27" s="45">
        <v>8.6E-3</v>
      </c>
      <c r="E27" s="44">
        <f t="shared" si="0"/>
        <v>15.546134</v>
      </c>
      <c r="F27" s="45">
        <v>1.29E-2</v>
      </c>
      <c r="G27" s="46">
        <f t="shared" si="1"/>
        <v>23.319201</v>
      </c>
      <c r="H27" s="110"/>
      <c r="I27" s="117"/>
      <c r="J27" s="55"/>
      <c r="K27" s="55"/>
      <c r="L27" s="72" t="s">
        <v>51</v>
      </c>
      <c r="M27" s="73">
        <f>M23</f>
        <v>1807.69</v>
      </c>
      <c r="N27" s="115">
        <v>8.0000000000000002E-3</v>
      </c>
      <c r="O27" s="113">
        <f>N27*M27</f>
        <v>14.46152</v>
      </c>
      <c r="P27" s="116">
        <v>1.2E-2</v>
      </c>
      <c r="Q27" s="94">
        <f>P27*M27</f>
        <v>21.69228</v>
      </c>
    </row>
    <row r="28" spans="2:17" ht="21" customHeight="1" x14ac:dyDescent="0.25">
      <c r="B28" s="43"/>
      <c r="C28" s="44"/>
      <c r="D28" s="45"/>
      <c r="E28" s="44"/>
      <c r="F28" s="45"/>
      <c r="G28" s="46"/>
      <c r="H28" s="110"/>
      <c r="I28" s="117"/>
      <c r="J28" s="55"/>
      <c r="K28" s="55"/>
      <c r="L28" s="72" t="s">
        <v>101</v>
      </c>
      <c r="M28" s="95">
        <f>Q26+Q27</f>
        <v>48.807630000000003</v>
      </c>
      <c r="N28" s="74">
        <v>6.8000000000000005E-2</v>
      </c>
      <c r="O28" s="95">
        <f>N28*M28</f>
        <v>3.3189188400000003</v>
      </c>
      <c r="P28" s="96"/>
      <c r="Q28" s="97"/>
    </row>
    <row r="29" spans="2:17" ht="21" customHeight="1" x14ac:dyDescent="0.25">
      <c r="B29" s="52"/>
      <c r="C29" s="44"/>
      <c r="D29" s="45"/>
      <c r="E29" s="44"/>
      <c r="F29" s="54"/>
      <c r="G29" s="46"/>
      <c r="H29" s="110"/>
      <c r="I29" s="117"/>
      <c r="J29" s="55"/>
      <c r="K29" s="55"/>
      <c r="L29" s="72" t="s">
        <v>102</v>
      </c>
      <c r="M29" s="95">
        <f>M28</f>
        <v>48.807630000000003</v>
      </c>
      <c r="N29" s="74">
        <v>2.4E-2</v>
      </c>
      <c r="O29" s="95">
        <f t="shared" ref="O29:O30" si="11">N29*M29</f>
        <v>1.17138312</v>
      </c>
      <c r="P29" s="96"/>
      <c r="Q29" s="97"/>
    </row>
    <row r="30" spans="2:17" ht="18" customHeight="1" x14ac:dyDescent="0.25">
      <c r="B30" s="43" t="s">
        <v>51</v>
      </c>
      <c r="C30" s="44">
        <v>1807.69</v>
      </c>
      <c r="D30" s="45">
        <v>8.0000000000000002E-3</v>
      </c>
      <c r="E30" s="44">
        <f t="shared" si="0"/>
        <v>14.46152</v>
      </c>
      <c r="F30" s="45">
        <v>1.2E-2</v>
      </c>
      <c r="G30" s="46">
        <f t="shared" si="1"/>
        <v>21.69228</v>
      </c>
      <c r="H30" s="110"/>
      <c r="I30" s="117"/>
      <c r="L30" s="72" t="s">
        <v>103</v>
      </c>
      <c r="M30" s="95">
        <f>M29</f>
        <v>48.807630000000003</v>
      </c>
      <c r="N30" s="74">
        <v>5.0000000000000001E-3</v>
      </c>
      <c r="O30" s="95">
        <f t="shared" si="11"/>
        <v>0.24403815000000001</v>
      </c>
      <c r="P30" s="96"/>
      <c r="Q30" s="97"/>
    </row>
    <row r="31" spans="2:17" ht="18" customHeight="1" x14ac:dyDescent="0.25">
      <c r="B31" s="43" t="s">
        <v>84</v>
      </c>
      <c r="C31" s="44">
        <v>1807.69</v>
      </c>
      <c r="D31" s="45">
        <v>7.4999999999999997E-3</v>
      </c>
      <c r="E31" s="44">
        <f t="shared" si="0"/>
        <v>13.557675</v>
      </c>
      <c r="F31" s="45">
        <v>1.4999999999999999E-2</v>
      </c>
      <c r="G31" s="46">
        <f t="shared" si="1"/>
        <v>27.115349999999999</v>
      </c>
      <c r="H31" s="110"/>
      <c r="I31" s="117"/>
      <c r="L31" s="98"/>
      <c r="M31" s="78"/>
      <c r="N31" s="77"/>
      <c r="O31" s="78"/>
      <c r="P31" s="96"/>
      <c r="Q31" s="97"/>
    </row>
    <row r="32" spans="2:17" ht="18" customHeight="1" x14ac:dyDescent="0.25">
      <c r="B32" s="43"/>
      <c r="C32" s="44"/>
      <c r="D32" s="45"/>
      <c r="E32" s="44"/>
      <c r="F32" s="45"/>
      <c r="G32" s="46"/>
      <c r="H32" s="110"/>
      <c r="I32" s="117"/>
      <c r="L32" s="99" t="s">
        <v>104</v>
      </c>
      <c r="M32" s="100"/>
      <c r="N32" s="101"/>
      <c r="O32" s="73">
        <f>SUM(O6:O30)</f>
        <v>409.48065033500001</v>
      </c>
      <c r="P32" s="96"/>
      <c r="Q32" s="102">
        <f>SUM(Q6:Q31)</f>
        <v>666.60376440000027</v>
      </c>
    </row>
    <row r="33" spans="2:17" ht="18" customHeight="1" thickBot="1" x14ac:dyDescent="0.3">
      <c r="B33" s="42" t="s">
        <v>64</v>
      </c>
      <c r="C33" s="44"/>
      <c r="D33" s="45"/>
      <c r="E33" s="44"/>
      <c r="F33" s="56"/>
      <c r="G33" s="46"/>
      <c r="H33" s="110"/>
      <c r="I33" s="117"/>
      <c r="L33" s="103" t="s">
        <v>105</v>
      </c>
      <c r="M33" s="104"/>
      <c r="N33" s="105"/>
      <c r="O33" s="106">
        <f>M2-O32</f>
        <v>-409.48065033500001</v>
      </c>
      <c r="P33" s="107"/>
      <c r="Q33" s="108"/>
    </row>
    <row r="34" spans="2:17" ht="18" customHeight="1" x14ac:dyDescent="0.25">
      <c r="B34" s="43" t="s">
        <v>65</v>
      </c>
      <c r="C34" s="44">
        <v>1807.69</v>
      </c>
      <c r="D34" s="45"/>
      <c r="E34" s="44"/>
      <c r="F34" s="45">
        <v>6.7999999999999996E-3</v>
      </c>
      <c r="G34" s="46">
        <f t="shared" si="1"/>
        <v>12.292292</v>
      </c>
      <c r="H34" s="110"/>
      <c r="I34" s="117"/>
    </row>
    <row r="35" spans="2:17" ht="18" customHeight="1" x14ac:dyDescent="0.25">
      <c r="B35" s="43" t="s">
        <v>66</v>
      </c>
      <c r="C35" s="44">
        <v>1807.69</v>
      </c>
      <c r="D35" s="45"/>
      <c r="E35" s="44"/>
      <c r="F35" s="45">
        <v>0.01</v>
      </c>
      <c r="G35" s="46">
        <f t="shared" si="1"/>
        <v>18.076900000000002</v>
      </c>
      <c r="H35" s="110"/>
      <c r="I35" s="117"/>
    </row>
    <row r="36" spans="2:17" ht="18" customHeight="1" x14ac:dyDescent="0.25">
      <c r="B36" s="43" t="s">
        <v>68</v>
      </c>
      <c r="C36" s="44">
        <v>1807.69</v>
      </c>
      <c r="D36" s="45"/>
      <c r="E36" s="57"/>
      <c r="F36" s="45">
        <v>4.4999999999999997E-3</v>
      </c>
      <c r="G36" s="46">
        <f t="shared" si="1"/>
        <v>8.1346049999999988</v>
      </c>
      <c r="H36" s="110"/>
      <c r="I36" s="117"/>
    </row>
    <row r="37" spans="2:17" ht="24" customHeight="1" x14ac:dyDescent="0.2">
      <c r="B37" s="58"/>
      <c r="C37" s="59"/>
      <c r="D37" s="59"/>
      <c r="E37" s="59"/>
      <c r="F37" s="59"/>
      <c r="G37" s="59"/>
      <c r="H37" s="59"/>
      <c r="I37" s="121"/>
    </row>
    <row r="38" spans="2:17" ht="24" customHeight="1" x14ac:dyDescent="0.25">
      <c r="B38" s="58"/>
      <c r="C38" s="58"/>
      <c r="D38" s="58"/>
      <c r="E38" s="60">
        <f>SUM(E6:E37)</f>
        <v>409.48065033500006</v>
      </c>
      <c r="F38" s="58"/>
      <c r="G38" s="60">
        <f>SUM(G6:G37)</f>
        <v>375.0972058000001</v>
      </c>
      <c r="H38" s="60"/>
      <c r="I38" s="122"/>
    </row>
    <row r="39" spans="2:17" ht="24" customHeight="1" x14ac:dyDescent="0.25">
      <c r="B39" s="58" t="s">
        <v>109</v>
      </c>
      <c r="C39" s="58"/>
      <c r="D39" s="58"/>
      <c r="E39" s="60">
        <f>I5-E38</f>
        <v>1398.2103894223678</v>
      </c>
      <c r="F39" s="58"/>
      <c r="G39" s="58"/>
      <c r="H39" s="58"/>
      <c r="I39" s="122"/>
    </row>
    <row r="40" spans="2:17" x14ac:dyDescent="0.25">
      <c r="B40" s="58"/>
      <c r="C40" s="58"/>
      <c r="D40" s="58"/>
      <c r="E40" s="58"/>
      <c r="F40" s="58"/>
      <c r="G40" s="58"/>
      <c r="H40" s="58"/>
      <c r="I40" s="122"/>
    </row>
    <row r="41" spans="2:17" x14ac:dyDescent="0.25">
      <c r="B41" s="58"/>
      <c r="C41" s="58"/>
      <c r="D41" s="58"/>
      <c r="E41" s="58"/>
      <c r="F41" s="58"/>
      <c r="G41" s="58"/>
      <c r="H41" s="58"/>
      <c r="I41" s="122"/>
    </row>
    <row r="42" spans="2:17" x14ac:dyDescent="0.25">
      <c r="B42" s="58"/>
      <c r="C42" s="58"/>
      <c r="D42" s="58"/>
      <c r="E42" s="58"/>
      <c r="F42" s="58"/>
      <c r="G42" s="58"/>
      <c r="H42" s="58"/>
      <c r="I42" s="122"/>
    </row>
    <row r="43" spans="2:17" x14ac:dyDescent="0.25">
      <c r="B43" s="58"/>
      <c r="C43" s="58"/>
      <c r="D43" s="58"/>
      <c r="E43" s="58"/>
      <c r="F43" s="58"/>
      <c r="G43" s="58"/>
      <c r="H43" s="58"/>
      <c r="I43" s="122"/>
    </row>
    <row r="44" spans="2:17" x14ac:dyDescent="0.25">
      <c r="B44" s="58"/>
      <c r="C44" s="58"/>
      <c r="D44" s="58"/>
      <c r="E44" s="58"/>
      <c r="F44" s="58"/>
      <c r="G44" s="58"/>
      <c r="H44" s="58"/>
      <c r="I44" s="122"/>
    </row>
    <row r="45" spans="2:17" x14ac:dyDescent="0.25">
      <c r="B45" s="58"/>
      <c r="C45" s="58"/>
      <c r="D45" s="58"/>
      <c r="E45" s="58"/>
      <c r="F45" s="58"/>
      <c r="G45" s="58"/>
      <c r="H45" s="58"/>
      <c r="I45" s="122"/>
    </row>
  </sheetData>
  <mergeCells count="7">
    <mergeCell ref="G3:G4"/>
    <mergeCell ref="B1:F1"/>
    <mergeCell ref="B3:B4"/>
    <mergeCell ref="C3:C4"/>
    <mergeCell ref="D3:D4"/>
    <mergeCell ref="E3:E4"/>
    <mergeCell ref="F3:F4"/>
  </mergeCells>
  <pageMargins left="0" right="0" top="0" bottom="0" header="0" footer="0"/>
  <pageSetup paperSize="9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 de cotisations</vt:lpstr>
      <vt:lpstr> bulletin cadre énoncé</vt:lpstr>
      <vt:lpstr>' bulletin cadre énoncé'!_Toc409093540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2016-01-11T14:37:38Z</cp:lastPrinted>
  <dcterms:created xsi:type="dcterms:W3CDTF">2015-03-28T14:18:36Z</dcterms:created>
  <dcterms:modified xsi:type="dcterms:W3CDTF">2019-01-17T03:59:13Z</dcterms:modified>
</cp:coreProperties>
</file>