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DEVOIRS HC\DEVOIR 2\ENONCE\"/>
    </mc:Choice>
  </mc:AlternateContent>
  <xr:revisionPtr revIDLastSave="0" documentId="13_ncr:1_{C14B577C-00B7-42DE-A7D2-5CF35FDBDD3E}" xr6:coauthVersionLast="44" xr6:coauthVersionMax="44" xr10:uidLastSave="{00000000-0000-0000-0000-000000000000}"/>
  <bookViews>
    <workbookView xWindow="-120" yWindow="-120" windowWidth="24240" windowHeight="13140" firstSheet="10" activeTab="12" xr2:uid="{854D1EBA-45B2-4D1D-9DEA-6CC418752BF8}"/>
  </bookViews>
  <sheets>
    <sheet name="SALARIES" sheetId="1" state="hidden" r:id="rId1"/>
    <sheet name="CALENDRIER MAI 19" sheetId="17" state="hidden" r:id="rId2"/>
    <sheet name="APPRENTI" sheetId="18" state="hidden" r:id="rId3"/>
    <sheet name="CONDITIONS PARTICULIERES" sheetId="2" state="hidden" r:id="rId4"/>
    <sheet name="Prévoyance et mutuelles" sheetId="20" state="hidden" r:id="rId5"/>
    <sheet name="SALAIRES" sheetId="3" state="hidden" r:id="rId6"/>
    <sheet name="Présentation" sheetId="21" r:id="rId7"/>
    <sheet name="DUMONT CALCULS" sheetId="11" r:id="rId8"/>
    <sheet name="DUMONT BULLETIN" sheetId="5" r:id="rId9"/>
    <sheet name="LAMBERT PARTICULARITES" sheetId="14" r:id="rId10"/>
    <sheet name="  LAMBERT BULLETIN" sheetId="7" r:id="rId11"/>
    <sheet name="SALVI CALCULS" sheetId="16" r:id="rId12"/>
    <sheet name="SALVI BULLETIN" sheetId="8" r:id="rId13"/>
    <sheet name="SMITH CALCULS" sheetId="12" r:id="rId14"/>
    <sheet name="SMITH BULLETIN" sheetId="6" r:id="rId15"/>
    <sheet name="WINCKERT CALCULS" sheetId="15" r:id="rId16"/>
    <sheet name="WINCKERT BULLETIN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2" l="1"/>
  <c r="M19" i="12" s="1"/>
  <c r="N16" i="12"/>
  <c r="K16" i="12"/>
  <c r="K15" i="12"/>
  <c r="K14" i="12"/>
  <c r="K13" i="12"/>
  <c r="K12" i="12"/>
  <c r="L12" i="12" s="1"/>
  <c r="J12" i="12"/>
  <c r="J13" i="12" s="1"/>
  <c r="J14" i="12" s="1"/>
  <c r="J15" i="12" s="1"/>
  <c r="J16" i="12" s="1"/>
  <c r="E12" i="12"/>
  <c r="E13" i="12" s="1"/>
  <c r="E14" i="12" s="1"/>
  <c r="E15" i="12" s="1"/>
  <c r="E16" i="12" s="1"/>
  <c r="C12" i="12"/>
  <c r="F12" i="12" s="1"/>
  <c r="G12" i="12" s="1"/>
  <c r="H12" i="12" s="1"/>
  <c r="L13" i="12" l="1"/>
  <c r="L14" i="12" s="1"/>
  <c r="L15" i="12" s="1"/>
  <c r="L16" i="12" s="1"/>
  <c r="M12" i="12"/>
  <c r="N12" i="12" s="1"/>
  <c r="O12" i="12" s="1"/>
  <c r="P12" i="12" s="1"/>
  <c r="C13" i="12"/>
  <c r="F13" i="12" l="1"/>
  <c r="G13" i="12" s="1"/>
  <c r="H13" i="12" s="1"/>
  <c r="C14" i="12"/>
  <c r="M13" i="12"/>
  <c r="N13" i="12" s="1"/>
  <c r="O13" i="12" s="1"/>
  <c r="P13" i="12" s="1"/>
  <c r="C15" i="12" l="1"/>
  <c r="M14" i="12"/>
  <c r="N14" i="12" s="1"/>
  <c r="O14" i="12" s="1"/>
  <c r="P14" i="12" s="1"/>
  <c r="F14" i="12"/>
  <c r="G14" i="12" s="1"/>
  <c r="H14" i="12" s="1"/>
  <c r="C16" i="12" l="1"/>
  <c r="M15" i="12"/>
  <c r="N15" i="12" s="1"/>
  <c r="O15" i="12" s="1"/>
  <c r="P15" i="12" s="1"/>
  <c r="F15" i="12"/>
  <c r="G15" i="12" s="1"/>
  <c r="H15" i="12" s="1"/>
  <c r="F16" i="12" l="1"/>
  <c r="G16" i="12" s="1"/>
  <c r="H16" i="12" s="1"/>
  <c r="O16" i="12"/>
  <c r="P16" i="12" s="1"/>
  <c r="Q16" i="12" s="1"/>
  <c r="I13" i="5" l="1"/>
  <c r="I7" i="5"/>
  <c r="I5" i="5"/>
  <c r="B26" i="5" l="1"/>
  <c r="D26" i="5" l="1"/>
  <c r="F26" i="5" l="1"/>
  <c r="C43" i="7" l="1"/>
  <c r="F43" i="7" s="1"/>
  <c r="I54" i="10"/>
  <c r="K54" i="10" s="1"/>
  <c r="K52" i="10"/>
  <c r="K51" i="10"/>
  <c r="F34" i="10"/>
  <c r="E28" i="10"/>
  <c r="B22" i="10"/>
  <c r="D22" i="10" s="1"/>
  <c r="F19" i="10"/>
  <c r="D19" i="10"/>
  <c r="B18" i="10"/>
  <c r="D18" i="10" s="1"/>
  <c r="E17" i="10"/>
  <c r="B24" i="10"/>
  <c r="F24" i="10" s="1"/>
  <c r="F19" i="6"/>
  <c r="D19" i="6"/>
  <c r="K54" i="6"/>
  <c r="K52" i="6"/>
  <c r="E28" i="6"/>
  <c r="B18" i="6"/>
  <c r="D18" i="6" s="1"/>
  <c r="E17" i="6"/>
  <c r="F34" i="6"/>
  <c r="B33" i="6"/>
  <c r="B33" i="10" l="1"/>
  <c r="F33" i="10" s="1"/>
  <c r="F22" i="10"/>
  <c r="F18" i="10"/>
  <c r="D24" i="10"/>
  <c r="F14" i="10"/>
  <c r="F18" i="6"/>
  <c r="F33" i="6"/>
  <c r="D33" i="6"/>
  <c r="F14" i="6"/>
  <c r="K51" i="6"/>
  <c r="I54" i="8"/>
  <c r="K54" i="8" s="1"/>
  <c r="K52" i="8"/>
  <c r="E28" i="8"/>
  <c r="F19" i="8"/>
  <c r="D19" i="8"/>
  <c r="B18" i="8"/>
  <c r="D18" i="8" s="1"/>
  <c r="E17" i="8"/>
  <c r="K49" i="7"/>
  <c r="F32" i="7"/>
  <c r="E25" i="7"/>
  <c r="B19" i="7"/>
  <c r="F19" i="7" s="1"/>
  <c r="F16" i="7"/>
  <c r="D16" i="7"/>
  <c r="B15" i="7"/>
  <c r="F15" i="7" s="1"/>
  <c r="E14" i="7"/>
  <c r="B21" i="7"/>
  <c r="D33" i="10" l="1"/>
  <c r="I52" i="7"/>
  <c r="K52" i="7" s="1"/>
  <c r="I53" i="10"/>
  <c r="K53" i="10" s="1"/>
  <c r="K55" i="10" s="1"/>
  <c r="F47" i="10" s="1"/>
  <c r="B29" i="10"/>
  <c r="F29" i="10" s="1"/>
  <c r="B20" i="10"/>
  <c r="F20" i="10" s="1"/>
  <c r="B30" i="10"/>
  <c r="F30" i="10" s="1"/>
  <c r="B17" i="10"/>
  <c r="F17" i="10" s="1"/>
  <c r="B26" i="10"/>
  <c r="B28" i="10"/>
  <c r="F28" i="10" s="1"/>
  <c r="B23" i="10"/>
  <c r="B31" i="10"/>
  <c r="I42" i="10"/>
  <c r="B25" i="10"/>
  <c r="B31" i="6"/>
  <c r="D31" i="6" s="1"/>
  <c r="B25" i="6"/>
  <c r="B26" i="6"/>
  <c r="I53" i="6"/>
  <c r="K53" i="6" s="1"/>
  <c r="K55" i="6" s="1"/>
  <c r="F47" i="6" s="1"/>
  <c r="B29" i="6"/>
  <c r="F29" i="6" s="1"/>
  <c r="B28" i="6"/>
  <c r="F28" i="6" s="1"/>
  <c r="B20" i="6"/>
  <c r="F20" i="6" s="1"/>
  <c r="B30" i="6"/>
  <c r="F30" i="6" s="1"/>
  <c r="B17" i="6"/>
  <c r="F17" i="6" s="1"/>
  <c r="B23" i="6"/>
  <c r="I42" i="6"/>
  <c r="F18" i="8"/>
  <c r="B33" i="7"/>
  <c r="B34" i="7"/>
  <c r="F34" i="7" s="1"/>
  <c r="B29" i="7"/>
  <c r="D21" i="7"/>
  <c r="F21" i="7"/>
  <c r="D19" i="7"/>
  <c r="D15" i="7"/>
  <c r="B30" i="5"/>
  <c r="D30" i="5" s="1"/>
  <c r="D15" i="5"/>
  <c r="F15" i="5"/>
  <c r="I9" i="5" s="1"/>
  <c r="B28" i="5" s="1"/>
  <c r="B29" i="5" s="1"/>
  <c r="D29" i="5" s="1"/>
  <c r="E24" i="5"/>
  <c r="B32" i="5"/>
  <c r="D32" i="5" s="1"/>
  <c r="B22" i="5"/>
  <c r="F22" i="5" s="1"/>
  <c r="B25" i="5"/>
  <c r="F25" i="5" s="1"/>
  <c r="B20" i="5"/>
  <c r="B21" i="5"/>
  <c r="F21" i="5" s="1"/>
  <c r="D21" i="5"/>
  <c r="K45" i="5"/>
  <c r="F31" i="5"/>
  <c r="B18" i="5"/>
  <c r="B14" i="5"/>
  <c r="F14" i="5" s="1"/>
  <c r="E13" i="5"/>
  <c r="F10" i="5"/>
  <c r="B13" i="5" s="1"/>
  <c r="B24" i="5" l="1"/>
  <c r="D33" i="7"/>
  <c r="F11" i="7"/>
  <c r="B25" i="7" s="1"/>
  <c r="B31" i="7"/>
  <c r="D31" i="7" s="1"/>
  <c r="I46" i="10"/>
  <c r="K46" i="10" s="1"/>
  <c r="B32" i="10"/>
  <c r="D32" i="10" s="1"/>
  <c r="D31" i="10"/>
  <c r="F25" i="10"/>
  <c r="D25" i="10"/>
  <c r="D26" i="10"/>
  <c r="F26" i="10"/>
  <c r="K42" i="10"/>
  <c r="I43" i="10"/>
  <c r="K43" i="10" s="1"/>
  <c r="F23" i="10"/>
  <c r="D23" i="10"/>
  <c r="B32" i="6"/>
  <c r="D32" i="6" s="1"/>
  <c r="F26" i="6"/>
  <c r="D26" i="6"/>
  <c r="I46" i="6"/>
  <c r="K46" i="6" s="1"/>
  <c r="F25" i="6"/>
  <c r="D25" i="6"/>
  <c r="B24" i="6"/>
  <c r="B22" i="6"/>
  <c r="F23" i="6"/>
  <c r="D23" i="6"/>
  <c r="K42" i="6"/>
  <c r="I43" i="6"/>
  <c r="K43" i="6" s="1"/>
  <c r="F14" i="8"/>
  <c r="B20" i="8" s="1"/>
  <c r="F20" i="8" s="1"/>
  <c r="B31" i="8"/>
  <c r="B32" i="8" s="1"/>
  <c r="D32" i="8" s="1"/>
  <c r="B33" i="8"/>
  <c r="B30" i="7"/>
  <c r="D30" i="7" s="1"/>
  <c r="D29" i="7"/>
  <c r="D28" i="5"/>
  <c r="I40" i="5"/>
  <c r="F30" i="5"/>
  <c r="D14" i="5"/>
  <c r="F24" i="5"/>
  <c r="D22" i="5"/>
  <c r="F25" i="7" l="1"/>
  <c r="I51" i="7"/>
  <c r="K51" i="7" s="1"/>
  <c r="K53" i="7" s="1"/>
  <c r="F45" i="7" s="1"/>
  <c r="B23" i="8"/>
  <c r="D23" i="8" s="1"/>
  <c r="B14" i="7"/>
  <c r="F14" i="7" s="1"/>
  <c r="B27" i="7"/>
  <c r="B26" i="7"/>
  <c r="F26" i="7" s="1"/>
  <c r="B28" i="8"/>
  <c r="F28" i="8" s="1"/>
  <c r="B20" i="7"/>
  <c r="D20" i="7" s="1"/>
  <c r="B28" i="7"/>
  <c r="F28" i="7" s="1"/>
  <c r="B17" i="7"/>
  <c r="F17" i="7" s="1"/>
  <c r="F31" i="7"/>
  <c r="I44" i="7"/>
  <c r="K44" i="7" s="1"/>
  <c r="I41" i="7"/>
  <c r="K41" i="7" s="1"/>
  <c r="I40" i="7"/>
  <c r="K40" i="7" s="1"/>
  <c r="K47" i="10"/>
  <c r="F40" i="10" s="1"/>
  <c r="D37" i="10"/>
  <c r="F37" i="10"/>
  <c r="F48" i="10" s="1"/>
  <c r="D22" i="6"/>
  <c r="F22" i="6"/>
  <c r="K47" i="6"/>
  <c r="F40" i="6" s="1"/>
  <c r="D24" i="6"/>
  <c r="F24" i="6"/>
  <c r="I53" i="8"/>
  <c r="K53" i="8" s="1"/>
  <c r="I42" i="8"/>
  <c r="B30" i="8"/>
  <c r="F30" i="8" s="1"/>
  <c r="B29" i="8"/>
  <c r="F29" i="8" s="1"/>
  <c r="B17" i="8"/>
  <c r="F17" i="8" s="1"/>
  <c r="D31" i="8"/>
  <c r="I46" i="8"/>
  <c r="K46" i="8" s="1"/>
  <c r="D33" i="8"/>
  <c r="F33" i="8"/>
  <c r="F23" i="8"/>
  <c r="B25" i="8"/>
  <c r="B26" i="8"/>
  <c r="F20" i="7" l="1"/>
  <c r="D27" i="7"/>
  <c r="F27" i="7"/>
  <c r="B23" i="7"/>
  <c r="B22" i="7"/>
  <c r="K45" i="7"/>
  <c r="F38" i="7" s="1"/>
  <c r="B47" i="10"/>
  <c r="B43" i="10" s="1"/>
  <c r="F43" i="10" s="1"/>
  <c r="F46" i="10" s="1"/>
  <c r="F39" i="10"/>
  <c r="F37" i="6"/>
  <c r="F48" i="6" s="1"/>
  <c r="D37" i="6"/>
  <c r="F34" i="8"/>
  <c r="K51" i="8"/>
  <c r="K55" i="8" s="1"/>
  <c r="F47" i="8" s="1"/>
  <c r="B24" i="8"/>
  <c r="B22" i="8"/>
  <c r="I43" i="8"/>
  <c r="K43" i="8" s="1"/>
  <c r="K42" i="8"/>
  <c r="F25" i="8"/>
  <c r="D25" i="8"/>
  <c r="D26" i="8"/>
  <c r="F26" i="8"/>
  <c r="K47" i="8" l="1"/>
  <c r="F40" i="8" s="1"/>
  <c r="D22" i="7"/>
  <c r="F22" i="7"/>
  <c r="F23" i="7"/>
  <c r="D23" i="7"/>
  <c r="F39" i="6"/>
  <c r="D24" i="8"/>
  <c r="F24" i="8"/>
  <c r="D22" i="8"/>
  <c r="F22" i="8"/>
  <c r="F37" i="8" l="1"/>
  <c r="F48" i="8" s="1"/>
  <c r="D37" i="8"/>
  <c r="F39" i="8" s="1"/>
  <c r="F35" i="7"/>
  <c r="F46" i="7" s="1"/>
  <c r="D35" i="7"/>
  <c r="B47" i="6"/>
  <c r="B43" i="6" s="1"/>
  <c r="F43" i="6" s="1"/>
  <c r="F46" i="6" s="1"/>
  <c r="F37" i="7" l="1"/>
  <c r="B47" i="8"/>
  <c r="B43" i="8" s="1"/>
  <c r="F43" i="8" s="1"/>
  <c r="F46" i="8" s="1"/>
  <c r="B45" i="7" l="1"/>
  <c r="B41" i="7" s="1"/>
  <c r="F41" i="7" s="1"/>
  <c r="F44" i="7" s="1"/>
  <c r="I48" i="5"/>
  <c r="K48" i="5" s="1"/>
  <c r="B27" i="5" l="1"/>
  <c r="F27" i="5" s="1"/>
  <c r="F13" i="5"/>
  <c r="B16" i="5"/>
  <c r="F16" i="5" s="1"/>
  <c r="K46" i="5" l="1"/>
  <c r="K47" i="5" l="1"/>
  <c r="D20" i="5"/>
  <c r="B19" i="5"/>
  <c r="F19" i="5" s="1"/>
  <c r="K40" i="5"/>
  <c r="K49" i="5" l="1"/>
  <c r="F41" i="5" s="1"/>
  <c r="F20" i="5"/>
  <c r="D19" i="5"/>
  <c r="K38" i="5"/>
  <c r="I39" i="5"/>
  <c r="K39" i="5" s="1"/>
  <c r="D18" i="5"/>
  <c r="F18" i="5"/>
  <c r="D33" i="5" l="1"/>
  <c r="I11" i="5" s="1"/>
  <c r="I12" i="5" s="1"/>
  <c r="F33" i="5"/>
  <c r="K41" i="5"/>
  <c r="F36" i="5" s="1"/>
  <c r="F42" i="5" l="1"/>
  <c r="F35" i="5"/>
  <c r="B41" i="5" l="1"/>
  <c r="B39" i="5" s="1"/>
  <c r="F39" i="5" s="1"/>
  <c r="F40" i="5" s="1"/>
</calcChain>
</file>

<file path=xl/sharedStrings.xml><?xml version="1.0" encoding="utf-8"?>
<sst xmlns="http://schemas.openxmlformats.org/spreadsheetml/2006/main" count="617" uniqueCount="231">
  <si>
    <t>Entrée dans la société</t>
  </si>
  <si>
    <t>Contrat</t>
  </si>
  <si>
    <t>CDI</t>
  </si>
  <si>
    <t>CDD</t>
  </si>
  <si>
    <t>Durée hebdomadaire</t>
  </si>
  <si>
    <t>Statut</t>
  </si>
  <si>
    <t>Non-cadre</t>
  </si>
  <si>
    <t>Cadre</t>
  </si>
  <si>
    <t>Salaire de base</t>
  </si>
  <si>
    <t>Fiches résumées des salariés</t>
  </si>
  <si>
    <t>CONDITIONS PARTICULIERES</t>
  </si>
  <si>
    <t>Prime d'ancienneté</t>
  </si>
  <si>
    <t>Changement de taux</t>
  </si>
  <si>
    <t>Assiette de calcul</t>
  </si>
  <si>
    <t>Taux</t>
  </si>
  <si>
    <t>Pas de prime</t>
  </si>
  <si>
    <t>&gt; 10 ans</t>
  </si>
  <si>
    <t>SALAIRES</t>
  </si>
  <si>
    <t>Horaires</t>
  </si>
  <si>
    <t>Fériés</t>
  </si>
  <si>
    <t>Chomés et payés</t>
  </si>
  <si>
    <t>Heures supplémentaires à 150%</t>
  </si>
  <si>
    <t>Salaire brut</t>
  </si>
  <si>
    <t>SANTE</t>
  </si>
  <si>
    <t xml:space="preserve">Complémentaire santé </t>
  </si>
  <si>
    <t>Retraite</t>
  </si>
  <si>
    <t>Réduction heures supplémentaires</t>
  </si>
  <si>
    <t>C.S.G/CRDS non-déductible de l'impôt sur le revenu</t>
  </si>
  <si>
    <t>C.S.G/CRDS déductible de l'impôt sur le revenu</t>
  </si>
  <si>
    <t>Total de cotisations et contributions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</si>
  <si>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</si>
  <si>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</si>
  <si>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</si>
  <si>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</si>
  <si>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VALEUR</t>
  </si>
  <si>
    <t>personnalisé</t>
  </si>
  <si>
    <t>Impôt sur le revenu prélevé à la source</t>
  </si>
  <si>
    <t xml:space="preserve">Net payé en euros                                  </t>
  </si>
  <si>
    <t>NET IMPOSABLE (Facultatif)</t>
  </si>
  <si>
    <t>Allègement de cotisations 
employeur</t>
  </si>
  <si>
    <t>Total versé</t>
  </si>
  <si>
    <t>par l'employeur</t>
  </si>
  <si>
    <t>Assiettes</t>
  </si>
  <si>
    <t>Retenues
salariales</t>
  </si>
  <si>
    <t>Retenues
patronales</t>
  </si>
  <si>
    <r>
      <t xml:space="preserve">Sécurité sociale - Maladie - Maternité - Invalidité décès </t>
    </r>
    <r>
      <rPr>
        <i/>
        <sz val="10"/>
        <color rgb="FFFF0000"/>
        <rFont val="Times New Roman"/>
        <family val="1"/>
      </rPr>
      <t>7%</t>
    </r>
    <r>
      <rPr>
        <sz val="10"/>
        <color rgb="FF000000"/>
        <rFont val="Times New Roman"/>
        <family val="1"/>
      </rPr>
      <t xml:space="preserve"> ou </t>
    </r>
    <r>
      <rPr>
        <sz val="10"/>
        <color rgb="FFFF0000"/>
        <rFont val="Times New Roman"/>
        <family val="1"/>
      </rPr>
      <t>13%</t>
    </r>
  </si>
  <si>
    <t>Complémentaire incapacité invalidité décès</t>
  </si>
  <si>
    <t>1,50% sur TA cadres uniquement</t>
  </si>
  <si>
    <t>Prévoyance patronale</t>
  </si>
  <si>
    <r>
      <t xml:space="preserve"> </t>
    </r>
    <r>
      <rPr>
        <b/>
        <sz val="10"/>
        <color rgb="FF000000"/>
        <rFont val="Times New Roman"/>
        <family val="1"/>
      </rPr>
      <t xml:space="preserve">Famille </t>
    </r>
    <r>
      <rPr>
        <b/>
        <sz val="10"/>
        <color rgb="FFFF0000"/>
        <rFont val="Times New Roman"/>
        <family val="1"/>
      </rPr>
      <t>3,45%</t>
    </r>
    <r>
      <rPr>
        <b/>
        <strike/>
        <sz val="10"/>
        <color rgb="FF00000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>ou 5,25%</t>
    </r>
  </si>
  <si>
    <t>Taux de prélèvement à la source</t>
  </si>
  <si>
    <t>Personnes assurées par mutuelle</t>
  </si>
  <si>
    <t>dispensé</t>
  </si>
  <si>
    <t>C.S.G/CRDS sur heures sup. non-déductible de l'impôt sur le revenu</t>
  </si>
  <si>
    <t>Exonération de cotisation employeur sur heures sup</t>
  </si>
  <si>
    <t>Suppression cotisation maladie</t>
  </si>
  <si>
    <t>Suppression cotisation chômage</t>
  </si>
  <si>
    <t>Augmentation CSG CRDS</t>
  </si>
  <si>
    <t>Gain pour le salarié</t>
  </si>
  <si>
    <t>Dont évolution</t>
  </si>
  <si>
    <t>Prime ancienneté</t>
  </si>
  <si>
    <t>janvier</t>
  </si>
  <si>
    <t>février</t>
  </si>
  <si>
    <t>mars</t>
  </si>
  <si>
    <t>avril</t>
  </si>
  <si>
    <t>mai</t>
  </si>
  <si>
    <t>Exonération de cotisation employeur Allègement FILLON</t>
  </si>
  <si>
    <t>Calcul de l'allègement de cotisations employeur</t>
  </si>
  <si>
    <t>Allègement général de cotisations</t>
  </si>
  <si>
    <t>Allègement général sur heures supplémentaires</t>
  </si>
  <si>
    <t>Réduction allocations familiales</t>
  </si>
  <si>
    <t>Total</t>
  </si>
  <si>
    <t>MARTIN</t>
  </si>
  <si>
    <t>Apprenti</t>
  </si>
  <si>
    <t>PDG</t>
  </si>
  <si>
    <t>Grille</t>
  </si>
  <si>
    <t>5H / jour
lundi à vendredi</t>
  </si>
  <si>
    <t>7H / jour
lundi à vendredi</t>
  </si>
  <si>
    <t>5 h</t>
  </si>
  <si>
    <t>7 h</t>
  </si>
  <si>
    <t>TAUX ACCIDENT DU TRAVAIL</t>
  </si>
  <si>
    <t>Salaires cumulés du 1/4/18 au 31/3/19</t>
  </si>
  <si>
    <t>PERIODE DE REFERENCE DE CONGES</t>
  </si>
  <si>
    <t>Année du contrat</t>
  </si>
  <si>
    <t>Âge de l’apprenti</t>
  </si>
  <si>
    <t>Moins de 18 ans</t>
  </si>
  <si>
    <t>18 à moins de 21 ans</t>
  </si>
  <si>
    <t>21 à 25 ans</t>
  </si>
  <si>
    <t>En % du SMIC</t>
  </si>
  <si>
    <t>En % du minimum conventionnel</t>
  </si>
  <si>
    <t>27 % = 410,73 €</t>
  </si>
  <si>
    <t>43 % = 654,12 €</t>
  </si>
  <si>
    <t>53 % = 806,24 €</t>
  </si>
  <si>
    <t>39 % = 593,27 €</t>
  </si>
  <si>
    <t>51 % = 775,82 €</t>
  </si>
  <si>
    <t>61 % = 927,94 €</t>
  </si>
  <si>
    <t>55 % = 836,67 €</t>
  </si>
  <si>
    <t>67 % = 1 019,22 €</t>
  </si>
  <si>
    <t>78 % = 1 186,55 €</t>
  </si>
  <si>
    <r>
      <t>1</t>
    </r>
    <r>
      <rPr>
        <vertAlign val="superscript"/>
        <sz val="12"/>
        <color rgb="FF000000"/>
        <rFont val="Times New Roman"/>
        <family val="1"/>
      </rPr>
      <t>ère</t>
    </r>
    <r>
      <rPr>
        <sz val="12"/>
        <color rgb="FF000000"/>
        <rFont val="Times New Roman"/>
        <family val="1"/>
      </rPr>
      <t xml:space="preserve"> année</t>
    </r>
  </si>
  <si>
    <r>
      <t>2</t>
    </r>
    <r>
      <rPr>
        <vertAlign val="superscript"/>
        <sz val="12"/>
        <color rgb="FF000000"/>
        <rFont val="Times New Roman"/>
        <family val="1"/>
      </rPr>
      <t>ème</t>
    </r>
    <r>
      <rPr>
        <sz val="12"/>
        <color rgb="FF000000"/>
        <rFont val="Times New Roman"/>
        <family val="1"/>
      </rPr>
      <t xml:space="preserve"> année</t>
    </r>
  </si>
  <si>
    <r>
      <t>3</t>
    </r>
    <r>
      <rPr>
        <vertAlign val="superscript"/>
        <sz val="12"/>
        <color rgb="FF000000"/>
        <rFont val="Times New Roman"/>
        <family val="1"/>
      </rPr>
      <t>ème</t>
    </r>
    <r>
      <rPr>
        <sz val="12"/>
        <color rgb="FF000000"/>
        <rFont val="Times New Roman"/>
        <family val="1"/>
      </rPr>
      <t xml:space="preserve"> année</t>
    </r>
  </si>
  <si>
    <t>GRILLE DE SALAIRE DE L'APPRENTI</t>
  </si>
  <si>
    <t>3 à 10 ans</t>
  </si>
  <si>
    <t>Mois suivant date anniversaire jour de l'embauche</t>
  </si>
  <si>
    <t>Taux de retenues absences</t>
  </si>
  <si>
    <t>Calculé systématiquement sur la durée réelle du mois</t>
  </si>
  <si>
    <t>Retenue pour absence</t>
  </si>
  <si>
    <t>Age et année apprentissage</t>
  </si>
  <si>
    <t xml:space="preserve">19 ans et 2ème année </t>
  </si>
  <si>
    <t>Avantage en nature</t>
  </si>
  <si>
    <t>Logement gratuit</t>
  </si>
  <si>
    <t>Valeur estimé du loyer</t>
  </si>
  <si>
    <t>Horaire</t>
  </si>
  <si>
    <t>Horaire mensuel</t>
  </si>
  <si>
    <t>Taux horaire à 100%</t>
  </si>
  <si>
    <t>Taux horaire à 110%</t>
  </si>
  <si>
    <t>Taux horaire à 125%</t>
  </si>
  <si>
    <t>Salaires</t>
  </si>
  <si>
    <t>DEMLER</t>
  </si>
  <si>
    <t>GUYONNET</t>
  </si>
  <si>
    <t>BARTOLDI</t>
  </si>
  <si>
    <t>PERRIN</t>
  </si>
  <si>
    <t>7 H / jour
lundi à jeudi</t>
  </si>
  <si>
    <t>Férie journée de solidarité travaillée</t>
  </si>
  <si>
    <t>8 h</t>
  </si>
  <si>
    <t>Congés 
payés</t>
  </si>
  <si>
    <t>Base</t>
  </si>
  <si>
    <t>Adultes</t>
  </si>
  <si>
    <t>Enfants</t>
  </si>
  <si>
    <t>Retenues salariales</t>
  </si>
  <si>
    <t>Retenues patronales</t>
  </si>
  <si>
    <t>Mutuelles de base</t>
  </si>
  <si>
    <t>Option 1</t>
  </si>
  <si>
    <t>Option 2</t>
  </si>
  <si>
    <t xml:space="preserve">Les mutuelles </t>
  </si>
  <si>
    <t>2 conjoints
1 enfant</t>
  </si>
  <si>
    <t>Choix de mutuelle</t>
  </si>
  <si>
    <t>Ancienneté &lt; 5 ans</t>
  </si>
  <si>
    <t xml:space="preserve">Salaire de base </t>
  </si>
  <si>
    <t xml:space="preserve">Prévoyances </t>
  </si>
  <si>
    <t>Taux de retenues absences pour congés payés</t>
  </si>
  <si>
    <t>Calculé systématiquement sur les jours ouvrables soit en 26ème</t>
  </si>
  <si>
    <t>Base 
+ option 1
pour tous</t>
  </si>
  <si>
    <t>Accident du travail - Maladies professionnelles</t>
  </si>
  <si>
    <t>Autres contributions dues par l'employeur</t>
  </si>
  <si>
    <t>Assurance chômage</t>
  </si>
  <si>
    <t>29 100 € dont 
13ème mois de 2 100 €,
heures supplém 820 € en 2018
et prime except en 2018 de 300 €</t>
  </si>
  <si>
    <t>DU 1/6/18 AU 31/5/19</t>
  </si>
  <si>
    <t>1 personne</t>
  </si>
  <si>
    <t>4 h</t>
  </si>
  <si>
    <t>Absence 
non rémunérée</t>
  </si>
  <si>
    <r>
      <t>Complémentaire Tranche 2</t>
    </r>
    <r>
      <rPr>
        <sz val="10"/>
        <color rgb="FFFF0000"/>
        <rFont val="Times New Roman"/>
        <family val="1"/>
      </rPr>
      <t xml:space="preserve"> </t>
    </r>
  </si>
  <si>
    <t xml:space="preserve">Contribution équilibre technique CET </t>
  </si>
  <si>
    <t xml:space="preserve">Sécurité sociale plafonnée </t>
  </si>
  <si>
    <t xml:space="preserve">Sécurité sociale déplafonnée </t>
  </si>
  <si>
    <t xml:space="preserve">Complémentaire Tranche 1 </t>
  </si>
  <si>
    <t>Prime</t>
  </si>
  <si>
    <t xml:space="preserve">Taux de cotisation patronale de maladie </t>
  </si>
  <si>
    <t>Tranche A</t>
  </si>
  <si>
    <t>Tranche B</t>
  </si>
  <si>
    <t>Tranche 1</t>
  </si>
  <si>
    <t>Tranche 2</t>
  </si>
  <si>
    <t>Assiette de cotisation APEC</t>
  </si>
  <si>
    <t>Allègement général fillon</t>
  </si>
  <si>
    <t>Assiette CSG CRDS déductible sur salaires au taux de 6,80%</t>
  </si>
  <si>
    <t>Assiette CSG sur heures supplémentaires au taux de 9,70%</t>
  </si>
  <si>
    <t>Assiette de prélèvement à la source</t>
  </si>
  <si>
    <t>Salaire net imposable</t>
  </si>
  <si>
    <t>Assiette de cotisation allocations familiales</t>
  </si>
  <si>
    <t>Taux de cotisations d'allocations familiales</t>
  </si>
  <si>
    <t>Mutuelle salariale</t>
  </si>
  <si>
    <t>Mutuelle patronale</t>
  </si>
  <si>
    <t>Assiette de cotisation chômage</t>
  </si>
  <si>
    <t>Heures supplémentaires à 125%</t>
  </si>
  <si>
    <t>Taux de prime d'ancienneté</t>
  </si>
  <si>
    <t>Assiette de cotisations equilibre technique</t>
  </si>
  <si>
    <t>Heures sup</t>
  </si>
  <si>
    <t>Heures sup 110%</t>
  </si>
  <si>
    <t>Heures sup 125%</t>
  </si>
  <si>
    <t>Heures sup 150%</t>
  </si>
  <si>
    <t>Totaux</t>
  </si>
  <si>
    <t>Taux horaire à 150%</t>
  </si>
  <si>
    <t>Heures supplémentaires à 110%</t>
  </si>
  <si>
    <t>Exonération de cotisation salarié sur heures sup</t>
  </si>
  <si>
    <t>Bonifications heures samedis</t>
  </si>
  <si>
    <t>Bonifications heures dimanches</t>
  </si>
  <si>
    <t>MOIS</t>
  </si>
  <si>
    <t>CUMULS</t>
  </si>
  <si>
    <t>Bonifications</t>
  </si>
  <si>
    <t>Prime 
anciennete</t>
  </si>
  <si>
    <t>SMICS
 CUMULES</t>
  </si>
  <si>
    <t>BRUTS</t>
  </si>
  <si>
    <t>ALLEGT 
DU MOIS</t>
  </si>
  <si>
    <t>COEF ALLEGT
CUMULES</t>
  </si>
  <si>
    <t>ALLEGT 
CUMULES</t>
  </si>
  <si>
    <t>ALLEGEMENT GENERAL DE COTISATIONS = ALLEGEMENT FILLON</t>
  </si>
  <si>
    <t>Carte orange</t>
  </si>
  <si>
    <t>Primes et autres éléments non imposables</t>
  </si>
  <si>
    <t>Titres repas</t>
  </si>
  <si>
    <t>heures supplementaires voir la convention collective</t>
  </si>
  <si>
    <t>Prise en charge des frais de tarnsport</t>
  </si>
  <si>
    <t>APEC</t>
  </si>
  <si>
    <t>Nombre de jours ouvrés de travail en mai</t>
  </si>
  <si>
    <t>Taux horaire d'absence par jour</t>
  </si>
  <si>
    <t>Nombre d'heures ouvrées dans le mois</t>
  </si>
  <si>
    <t>Commissions sur ventes</t>
  </si>
  <si>
    <t>Assiette de prime d'ancienneté</t>
  </si>
  <si>
    <t>Assiette de prime ancienneté</t>
  </si>
  <si>
    <t>Salaires
bruts</t>
  </si>
  <si>
    <t>Cumuls
salaires bruts</t>
  </si>
  <si>
    <t>Plafond</t>
  </si>
  <si>
    <t>Cumul 
plafond</t>
  </si>
  <si>
    <t>T1 cumulé</t>
  </si>
  <si>
    <t>T1</t>
  </si>
  <si>
    <t>T2</t>
  </si>
  <si>
    <t>smics</t>
  </si>
  <si>
    <t>SMIC 
CUMULES</t>
  </si>
  <si>
    <t>2,5 SMIC</t>
  </si>
  <si>
    <t>CUMUL 2,5 SMIC</t>
  </si>
  <si>
    <t>&gt;2,5 smics
cumulés</t>
  </si>
  <si>
    <t>Maladie
13%</t>
  </si>
  <si>
    <t>Assiette
13% cumulée</t>
  </si>
  <si>
    <t>Assiette 13%
du mois</t>
  </si>
  <si>
    <t>Assiette 7%
du mois</t>
  </si>
  <si>
    <t>JANVIER</t>
  </si>
  <si>
    <t>FÉVRIER</t>
  </si>
  <si>
    <t>MARS</t>
  </si>
  <si>
    <t>AVRIL</t>
  </si>
  <si>
    <t>MAI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</si>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</sst>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  <numFmt numFmtId="166" formatCode="0.000%"/>
    <numFmt numFmtId="167" formatCode="#,##0.00_ ;\-#,##0.00\ "/>
    <numFmt numFmtId="168" formatCode="_-* #,##0.000\ &quot;€&quot;_-;\-* #,##0.000\ &quot;€&quot;_-;_-* &quot;-&quot;???\ &quot;€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trike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9" fontId="0" fillId="0" borderId="6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 readingOrder="1"/>
    </xf>
    <xf numFmtId="0" fontId="5" fillId="2" borderId="13" xfId="0" applyFont="1" applyFill="1" applyBorder="1" applyAlignment="1">
      <alignment horizontal="left" vertical="center" wrapText="1" readingOrder="1"/>
    </xf>
    <xf numFmtId="0" fontId="6" fillId="2" borderId="15" xfId="0" applyFont="1" applyFill="1" applyBorder="1" applyAlignment="1">
      <alignment horizontal="left" vertical="center" wrapText="1" readingOrder="1"/>
    </xf>
    <xf numFmtId="0" fontId="6" fillId="2" borderId="16" xfId="0" applyFont="1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horizontal="center" vertical="center" wrapText="1" readingOrder="1"/>
    </xf>
    <xf numFmtId="0" fontId="5" fillId="2" borderId="15" xfId="0" applyFont="1" applyFill="1" applyBorder="1" applyAlignment="1">
      <alignment horizontal="left" vertical="center" wrapText="1" readingOrder="1"/>
    </xf>
    <xf numFmtId="0" fontId="5" fillId="2" borderId="16" xfId="0" applyFont="1" applyFill="1" applyBorder="1" applyAlignment="1">
      <alignment horizontal="center" vertical="center" wrapText="1" readingOrder="1"/>
    </xf>
    <xf numFmtId="10" fontId="5" fillId="2" borderId="16" xfId="0" applyNumberFormat="1" applyFont="1" applyFill="1" applyBorder="1" applyAlignment="1">
      <alignment horizontal="center" vertical="center" wrapText="1" readingOrder="1"/>
    </xf>
    <xf numFmtId="8" fontId="5" fillId="2" borderId="16" xfId="0" applyNumberFormat="1" applyFont="1" applyFill="1" applyBorder="1" applyAlignment="1">
      <alignment horizontal="right" vertical="center" wrapText="1" readingOrder="1"/>
    </xf>
    <xf numFmtId="0" fontId="9" fillId="2" borderId="16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left" vertical="center" wrapText="1" readingOrder="1"/>
    </xf>
    <xf numFmtId="0" fontId="6" fillId="2" borderId="16" xfId="0" applyFont="1" applyFill="1" applyBorder="1" applyAlignment="1">
      <alignment horizontal="right" vertical="center" wrapText="1" readingOrder="1"/>
    </xf>
    <xf numFmtId="8" fontId="6" fillId="2" borderId="16" xfId="0" applyNumberFormat="1" applyFont="1" applyFill="1" applyBorder="1" applyAlignment="1">
      <alignment horizontal="right" vertical="center" wrapText="1" readingOrder="1"/>
    </xf>
    <xf numFmtId="0" fontId="11" fillId="2" borderId="15" xfId="0" applyFont="1" applyFill="1" applyBorder="1" applyAlignment="1">
      <alignment horizontal="left" vertical="center" wrapText="1" readingOrder="1"/>
    </xf>
    <xf numFmtId="0" fontId="5" fillId="2" borderId="16" xfId="0" applyFont="1" applyFill="1" applyBorder="1" applyAlignment="1">
      <alignment horizontal="left" vertical="center" wrapText="1" readingOrder="1"/>
    </xf>
    <xf numFmtId="0" fontId="6" fillId="2" borderId="16" xfId="0" applyFont="1" applyFill="1" applyBorder="1" applyAlignment="1">
      <alignment horizontal="left" vertical="center" wrapText="1" readingOrder="1"/>
    </xf>
    <xf numFmtId="0" fontId="6" fillId="2" borderId="19" xfId="0" applyFont="1" applyFill="1" applyBorder="1" applyAlignment="1">
      <alignment horizontal="left" vertical="center" wrapText="1" readingOrder="1"/>
    </xf>
    <xf numFmtId="0" fontId="6" fillId="2" borderId="25" xfId="0" applyFont="1" applyFill="1" applyBorder="1" applyAlignment="1">
      <alignment horizontal="left" vertical="center" wrapText="1" readingOrder="1"/>
    </xf>
    <xf numFmtId="0" fontId="12" fillId="0" borderId="1" xfId="0" applyFont="1" applyBorder="1"/>
    <xf numFmtId="0" fontId="5" fillId="2" borderId="21" xfId="0" applyFont="1" applyFill="1" applyBorder="1" applyAlignment="1">
      <alignment horizontal="left" vertical="center" wrapText="1" readingOrder="1"/>
    </xf>
    <xf numFmtId="0" fontId="6" fillId="2" borderId="22" xfId="0" applyFont="1" applyFill="1" applyBorder="1" applyAlignment="1">
      <alignment horizontal="center" vertical="center" wrapText="1" readingOrder="1"/>
    </xf>
    <xf numFmtId="10" fontId="0" fillId="0" borderId="8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right" vertical="center" wrapText="1"/>
    </xf>
    <xf numFmtId="44" fontId="9" fillId="2" borderId="16" xfId="0" applyNumberFormat="1" applyFont="1" applyFill="1" applyBorder="1" applyAlignment="1">
      <alignment horizontal="right" vertical="center" wrapText="1"/>
    </xf>
    <xf numFmtId="44" fontId="9" fillId="2" borderId="17" xfId="1" applyFont="1" applyFill="1" applyBorder="1" applyAlignment="1">
      <alignment horizontal="right" vertical="center" wrapText="1"/>
    </xf>
    <xf numFmtId="44" fontId="9" fillId="2" borderId="17" xfId="0" applyNumberFormat="1" applyFont="1" applyFill="1" applyBorder="1" applyAlignment="1">
      <alignment horizontal="right" vertical="center" wrapText="1"/>
    </xf>
    <xf numFmtId="10" fontId="0" fillId="0" borderId="11" xfId="2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4" fontId="9" fillId="2" borderId="16" xfId="0" applyNumberFormat="1" applyFont="1" applyFill="1" applyBorder="1" applyAlignment="1">
      <alignment horizontal="center" vertical="center" wrapText="1"/>
    </xf>
    <xf numFmtId="10" fontId="9" fillId="2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4" fontId="13" fillId="0" borderId="3" xfId="1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44" fontId="13" fillId="0" borderId="6" xfId="1" applyFont="1" applyBorder="1" applyAlignment="1">
      <alignment vertical="center"/>
    </xf>
    <xf numFmtId="10" fontId="13" fillId="0" borderId="0" xfId="0" applyNumberFormat="1" applyFont="1" applyAlignment="1">
      <alignment vertical="center"/>
    </xf>
    <xf numFmtId="44" fontId="13" fillId="0" borderId="2" xfId="0" applyNumberFormat="1" applyFont="1" applyBorder="1" applyAlignment="1">
      <alignment vertical="center"/>
    </xf>
    <xf numFmtId="10" fontId="13" fillId="0" borderId="2" xfId="0" applyNumberFormat="1" applyFont="1" applyBorder="1" applyAlignment="1">
      <alignment vertical="center"/>
    </xf>
    <xf numFmtId="44" fontId="13" fillId="0" borderId="3" xfId="0" applyNumberFormat="1" applyFont="1" applyBorder="1" applyAlignment="1">
      <alignment vertical="center"/>
    </xf>
    <xf numFmtId="44" fontId="13" fillId="0" borderId="5" xfId="0" applyNumberFormat="1" applyFont="1" applyBorder="1" applyAlignment="1">
      <alignment vertical="center"/>
    </xf>
    <xf numFmtId="10" fontId="13" fillId="0" borderId="5" xfId="0" applyNumberFormat="1" applyFont="1" applyBorder="1" applyAlignment="1">
      <alignment vertical="center"/>
    </xf>
    <xf numFmtId="0" fontId="12" fillId="0" borderId="0" xfId="0" applyFont="1"/>
    <xf numFmtId="44" fontId="5" fillId="2" borderId="16" xfId="0" applyNumberFormat="1" applyFont="1" applyFill="1" applyBorder="1" applyAlignment="1">
      <alignment horizontal="right" vertical="center" wrapText="1" readingOrder="1"/>
    </xf>
    <xf numFmtId="44" fontId="13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6" xfId="0" applyNumberFormat="1" applyBorder="1" applyAlignment="1">
      <alignment horizontal="center" vertical="center"/>
    </xf>
    <xf numFmtId="44" fontId="14" fillId="4" borderId="9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/>
    </xf>
    <xf numFmtId="0" fontId="21" fillId="0" borderId="0" xfId="0" applyFont="1"/>
    <xf numFmtId="0" fontId="22" fillId="0" borderId="31" xfId="0" applyFont="1" applyBorder="1" applyAlignment="1">
      <alignment horizontal="center" vertical="center" wrapText="1" readingOrder="1"/>
    </xf>
    <xf numFmtId="0" fontId="23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 readingOrder="1"/>
    </xf>
    <xf numFmtId="44" fontId="0" fillId="0" borderId="8" xfId="1" applyFont="1" applyBorder="1" applyAlignment="1">
      <alignment vertical="center" wrapText="1"/>
    </xf>
    <xf numFmtId="0" fontId="0" fillId="0" borderId="8" xfId="0" applyBorder="1"/>
    <xf numFmtId="44" fontId="0" fillId="0" borderId="9" xfId="1" applyFont="1" applyBorder="1"/>
    <xf numFmtId="0" fontId="17" fillId="0" borderId="15" xfId="0" applyFont="1" applyFill="1" applyBorder="1" applyAlignment="1">
      <alignment horizontal="left" vertical="center" wrapText="1" readingOrder="1"/>
    </xf>
    <xf numFmtId="44" fontId="16" fillId="0" borderId="16" xfId="0" applyNumberFormat="1" applyFont="1" applyFill="1" applyBorder="1" applyAlignment="1">
      <alignment horizontal="right" vertical="center" wrapText="1"/>
    </xf>
    <xf numFmtId="10" fontId="17" fillId="0" borderId="16" xfId="0" applyNumberFormat="1" applyFont="1" applyFill="1" applyBorder="1" applyAlignment="1">
      <alignment horizontal="center" vertical="center" wrapText="1" readingOrder="1"/>
    </xf>
    <xf numFmtId="8" fontId="17" fillId="0" borderId="16" xfId="0" applyNumberFormat="1" applyFont="1" applyFill="1" applyBorder="1" applyAlignment="1">
      <alignment horizontal="right" vertical="center" wrapText="1" readingOrder="1"/>
    </xf>
    <xf numFmtId="0" fontId="16" fillId="0" borderId="17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left" vertical="center" wrapText="1" readingOrder="1"/>
    </xf>
    <xf numFmtId="0" fontId="17" fillId="0" borderId="16" xfId="0" applyFont="1" applyFill="1" applyBorder="1" applyAlignment="1">
      <alignment horizontal="right" vertical="center" wrapText="1" readingOrder="1"/>
    </xf>
    <xf numFmtId="44" fontId="16" fillId="0" borderId="17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0" borderId="0" xfId="0" applyFont="1"/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164" fontId="0" fillId="0" borderId="39" xfId="1" applyNumberFormat="1" applyFont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44" fontId="13" fillId="0" borderId="6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horizontal="left" vertical="center" wrapText="1" readingOrder="1"/>
    </xf>
    <xf numFmtId="0" fontId="5" fillId="2" borderId="42" xfId="0" applyFont="1" applyFill="1" applyBorder="1" applyAlignment="1">
      <alignment horizontal="left" vertical="center" wrapText="1" readingOrder="1"/>
    </xf>
    <xf numFmtId="0" fontId="6" fillId="2" borderId="43" xfId="0" applyFont="1" applyFill="1" applyBorder="1" applyAlignment="1">
      <alignment horizontal="center" vertical="center" wrapText="1" readingOrder="1"/>
    </xf>
    <xf numFmtId="8" fontId="17" fillId="0" borderId="44" xfId="0" applyNumberFormat="1" applyFont="1" applyFill="1" applyBorder="1" applyAlignment="1">
      <alignment horizontal="right" vertical="center" wrapText="1" readingOrder="1"/>
    </xf>
    <xf numFmtId="0" fontId="17" fillId="0" borderId="44" xfId="0" applyFont="1" applyFill="1" applyBorder="1" applyAlignment="1">
      <alignment horizontal="right" vertical="center" wrapText="1" readingOrder="1"/>
    </xf>
    <xf numFmtId="8" fontId="6" fillId="2" borderId="44" xfId="0" applyNumberFormat="1" applyFont="1" applyFill="1" applyBorder="1" applyAlignment="1">
      <alignment horizontal="right" vertical="center" wrapText="1" readingOrder="1"/>
    </xf>
    <xf numFmtId="0" fontId="6" fillId="2" borderId="44" xfId="0" applyFont="1" applyFill="1" applyBorder="1" applyAlignment="1">
      <alignment horizontal="right" vertical="center" wrapText="1" readingOrder="1"/>
    </xf>
    <xf numFmtId="0" fontId="6" fillId="3" borderId="45" xfId="0" applyFont="1" applyFill="1" applyBorder="1" applyAlignment="1">
      <alignment horizontal="right" vertical="center" wrapText="1" readingOrder="1"/>
    </xf>
    <xf numFmtId="0" fontId="6" fillId="3" borderId="43" xfId="0" applyFont="1" applyFill="1" applyBorder="1" applyAlignment="1">
      <alignment horizontal="right" vertical="center" wrapText="1" readingOrder="1"/>
    </xf>
    <xf numFmtId="0" fontId="6" fillId="2" borderId="44" xfId="0" applyFont="1" applyFill="1" applyBorder="1" applyAlignment="1">
      <alignment horizontal="left" vertical="center" wrapText="1" readingOrder="1"/>
    </xf>
    <xf numFmtId="0" fontId="6" fillId="2" borderId="45" xfId="0" applyFont="1" applyFill="1" applyBorder="1" applyAlignment="1">
      <alignment horizontal="left" vertical="center" wrapText="1" readingOrder="1"/>
    </xf>
    <xf numFmtId="0" fontId="6" fillId="2" borderId="46" xfId="0" applyFont="1" applyFill="1" applyBorder="1" applyAlignment="1">
      <alignment horizontal="left" vertical="center" wrapText="1" readingOrder="1"/>
    </xf>
    <xf numFmtId="10" fontId="9" fillId="2" borderId="44" xfId="0" applyNumberFormat="1" applyFont="1" applyFill="1" applyBorder="1" applyAlignment="1">
      <alignment vertical="center" wrapText="1"/>
    </xf>
    <xf numFmtId="10" fontId="5" fillId="2" borderId="44" xfId="0" applyNumberFormat="1" applyFont="1" applyFill="1" applyBorder="1" applyAlignment="1">
      <alignment horizontal="right" vertical="center" wrapText="1" readingOrder="1"/>
    </xf>
    <xf numFmtId="10" fontId="9" fillId="2" borderId="44" xfId="0" applyNumberFormat="1" applyFont="1" applyFill="1" applyBorder="1" applyAlignment="1">
      <alignment horizontal="right" vertical="center" wrapText="1"/>
    </xf>
    <xf numFmtId="10" fontId="17" fillId="0" borderId="44" xfId="0" applyNumberFormat="1" applyFont="1" applyFill="1" applyBorder="1" applyAlignment="1">
      <alignment horizontal="right" vertical="center" wrapText="1" readingOrder="1"/>
    </xf>
    <xf numFmtId="166" fontId="9" fillId="2" borderId="44" xfId="0" applyNumberFormat="1" applyFont="1" applyFill="1" applyBorder="1" applyAlignment="1">
      <alignment horizontal="right" vertical="center" wrapText="1"/>
    </xf>
    <xf numFmtId="44" fontId="19" fillId="0" borderId="16" xfId="0" applyNumberFormat="1" applyFont="1" applyFill="1" applyBorder="1" applyAlignment="1">
      <alignment horizontal="right" vertical="center" wrapText="1"/>
    </xf>
    <xf numFmtId="10" fontId="20" fillId="0" borderId="16" xfId="0" applyNumberFormat="1" applyFont="1" applyFill="1" applyBorder="1" applyAlignment="1">
      <alignment horizontal="center" vertical="center" wrapText="1" readingOrder="1"/>
    </xf>
    <xf numFmtId="8" fontId="20" fillId="0" borderId="16" xfId="0" applyNumberFormat="1" applyFont="1" applyFill="1" applyBorder="1" applyAlignment="1">
      <alignment horizontal="right" vertical="center" wrapText="1" readingOrder="1"/>
    </xf>
    <xf numFmtId="8" fontId="20" fillId="0" borderId="44" xfId="0" applyNumberFormat="1" applyFont="1" applyFill="1" applyBorder="1" applyAlignment="1">
      <alignment horizontal="right" vertical="center" wrapText="1" readingOrder="1"/>
    </xf>
    <xf numFmtId="44" fontId="19" fillId="0" borderId="17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4" fontId="9" fillId="0" borderId="17" xfId="0" applyNumberFormat="1" applyFont="1" applyFill="1" applyBorder="1" applyAlignment="1">
      <alignment horizontal="right" vertical="center" wrapText="1"/>
    </xf>
    <xf numFmtId="44" fontId="5" fillId="2" borderId="17" xfId="0" applyNumberFormat="1" applyFont="1" applyFill="1" applyBorder="1" applyAlignment="1">
      <alignment horizontal="center" vertical="center" wrapText="1" readingOrder="1"/>
    </xf>
    <xf numFmtId="9" fontId="13" fillId="4" borderId="3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10" fontId="13" fillId="4" borderId="6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 wrapText="1" readingOrder="1"/>
    </xf>
    <xf numFmtId="0" fontId="6" fillId="3" borderId="22" xfId="0" applyFont="1" applyFill="1" applyBorder="1" applyAlignment="1">
      <alignment horizontal="center" vertical="center" wrapText="1" readingOrder="1"/>
    </xf>
    <xf numFmtId="44" fontId="13" fillId="4" borderId="6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4" fontId="12" fillId="0" borderId="0" xfId="0" applyNumberFormat="1" applyFont="1"/>
    <xf numFmtId="0" fontId="13" fillId="0" borderId="0" xfId="0" applyFont="1" applyBorder="1" applyAlignment="1">
      <alignment vertical="center"/>
    </xf>
    <xf numFmtId="9" fontId="13" fillId="4" borderId="6" xfId="0" applyNumberFormat="1" applyFont="1" applyFill="1" applyBorder="1" applyAlignment="1">
      <alignment vertical="center"/>
    </xf>
    <xf numFmtId="44" fontId="17" fillId="0" borderId="16" xfId="1" applyFont="1" applyFill="1" applyBorder="1" applyAlignment="1">
      <alignment horizontal="right" vertical="center" wrapText="1" readingOrder="1"/>
    </xf>
    <xf numFmtId="44" fontId="13" fillId="4" borderId="6" xfId="1" applyFont="1" applyFill="1" applyBorder="1" applyAlignment="1">
      <alignment vertical="center"/>
    </xf>
    <xf numFmtId="44" fontId="13" fillId="4" borderId="9" xfId="1" applyFont="1" applyFill="1" applyBorder="1" applyAlignment="1">
      <alignment vertical="center"/>
    </xf>
    <xf numFmtId="167" fontId="16" fillId="0" borderId="16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4" fontId="9" fillId="2" borderId="16" xfId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left" vertical="center" wrapText="1" readingOrder="1"/>
    </xf>
    <xf numFmtId="44" fontId="9" fillId="4" borderId="16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4" fontId="12" fillId="0" borderId="6" xfId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4" fontId="12" fillId="0" borderId="9" xfId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0" fontId="13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44" fontId="13" fillId="0" borderId="2" xfId="0" applyNumberFormat="1" applyFont="1" applyFill="1" applyBorder="1" applyAlignment="1">
      <alignment vertical="center"/>
    </xf>
    <xf numFmtId="10" fontId="13" fillId="0" borderId="2" xfId="0" applyNumberFormat="1" applyFont="1" applyFill="1" applyBorder="1" applyAlignment="1">
      <alignment vertical="center"/>
    </xf>
    <xf numFmtId="44" fontId="13" fillId="0" borderId="3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44" fontId="13" fillId="0" borderId="5" xfId="0" applyNumberFormat="1" applyFont="1" applyFill="1" applyBorder="1" applyAlignment="1">
      <alignment vertical="center"/>
    </xf>
    <xf numFmtId="10" fontId="13" fillId="0" borderId="5" xfId="0" applyNumberFormat="1" applyFont="1" applyFill="1" applyBorder="1" applyAlignment="1">
      <alignment vertical="center"/>
    </xf>
    <xf numFmtId="2" fontId="13" fillId="0" borderId="5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44" fontId="14" fillId="0" borderId="9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44" fontId="13" fillId="0" borderId="3" xfId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44" fontId="13" fillId="0" borderId="6" xfId="1" applyFont="1" applyFill="1" applyBorder="1" applyAlignment="1">
      <alignment vertical="center"/>
    </xf>
    <xf numFmtId="44" fontId="9" fillId="4" borderId="16" xfId="0" applyNumberFormat="1" applyFont="1" applyFill="1" applyBorder="1" applyAlignment="1">
      <alignment horizontal="center" vertical="center" wrapText="1"/>
    </xf>
    <xf numFmtId="10" fontId="9" fillId="4" borderId="1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right" vertical="center" wrapText="1" readingOrder="1"/>
    </xf>
    <xf numFmtId="0" fontId="6" fillId="4" borderId="44" xfId="0" applyFont="1" applyFill="1" applyBorder="1" applyAlignment="1">
      <alignment horizontal="right" vertical="center" wrapText="1" readingOrder="1"/>
    </xf>
    <xf numFmtId="44" fontId="9" fillId="4" borderId="17" xfId="0" applyNumberFormat="1" applyFont="1" applyFill="1" applyBorder="1" applyAlignment="1">
      <alignment horizontal="right" vertical="center" wrapText="1"/>
    </xf>
    <xf numFmtId="44" fontId="1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justify" vertical="center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44" xfId="0" applyFont="1" applyFill="1" applyBorder="1" applyAlignment="1">
      <alignment horizontal="left" vertical="center" wrapText="1" readingOrder="1"/>
    </xf>
    <xf numFmtId="44" fontId="15" fillId="0" borderId="17" xfId="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/>
    </xf>
    <xf numFmtId="44" fontId="13" fillId="4" borderId="3" xfId="1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44" fontId="13" fillId="4" borderId="5" xfId="0" applyNumberFormat="1" applyFont="1" applyFill="1" applyBorder="1" applyAlignment="1">
      <alignment vertical="center"/>
    </xf>
    <xf numFmtId="0" fontId="18" fillId="4" borderId="5" xfId="0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vertical="center"/>
    </xf>
    <xf numFmtId="0" fontId="0" fillId="4" borderId="5" xfId="0" applyFill="1" applyBorder="1"/>
    <xf numFmtId="44" fontId="13" fillId="4" borderId="8" xfId="1" applyFont="1" applyFill="1" applyBorder="1" applyAlignment="1">
      <alignment vertical="center"/>
    </xf>
    <xf numFmtId="9" fontId="13" fillId="4" borderId="8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44" fontId="13" fillId="4" borderId="9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 wrapText="1" readingOrder="1"/>
    </xf>
    <xf numFmtId="0" fontId="6" fillId="0" borderId="45" xfId="0" applyFont="1" applyFill="1" applyBorder="1" applyAlignment="1">
      <alignment horizontal="left" vertical="center" wrapText="1" readingOrder="1"/>
    </xf>
    <xf numFmtId="0" fontId="6" fillId="0" borderId="25" xfId="0" applyFont="1" applyFill="1" applyBorder="1" applyAlignment="1">
      <alignment horizontal="left" vertical="center" wrapText="1" readingOrder="1"/>
    </xf>
    <xf numFmtId="0" fontId="6" fillId="0" borderId="46" xfId="0" applyFont="1" applyFill="1" applyBorder="1" applyAlignment="1">
      <alignment horizontal="left" vertical="center" wrapText="1" readingOrder="1"/>
    </xf>
    <xf numFmtId="0" fontId="6" fillId="0" borderId="16" xfId="0" applyFont="1" applyFill="1" applyBorder="1" applyAlignment="1">
      <alignment horizontal="right" vertical="center" wrapText="1" readingOrder="1"/>
    </xf>
    <xf numFmtId="0" fontId="6" fillId="0" borderId="16" xfId="0" applyFont="1" applyFill="1" applyBorder="1" applyAlignment="1">
      <alignment horizontal="center" vertical="center" wrapText="1" readingOrder="1"/>
    </xf>
    <xf numFmtId="0" fontId="6" fillId="0" borderId="44" xfId="0" applyFont="1" applyFill="1" applyBorder="1" applyAlignment="1">
      <alignment horizontal="right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0" fontId="6" fillId="0" borderId="45" xfId="0" applyFont="1" applyFill="1" applyBorder="1" applyAlignment="1">
      <alignment horizontal="right" vertical="center" wrapText="1" readingOrder="1"/>
    </xf>
    <xf numFmtId="0" fontId="6" fillId="0" borderId="22" xfId="0" applyFont="1" applyFill="1" applyBorder="1" applyAlignment="1">
      <alignment horizontal="center" vertical="center" wrapText="1" readingOrder="1"/>
    </xf>
    <xf numFmtId="0" fontId="6" fillId="0" borderId="43" xfId="0" applyFont="1" applyFill="1" applyBorder="1" applyAlignment="1">
      <alignment horizontal="right" vertical="center" wrapText="1" readingOrder="1"/>
    </xf>
    <xf numFmtId="0" fontId="11" fillId="0" borderId="15" xfId="0" applyFont="1" applyFill="1" applyBorder="1" applyAlignment="1">
      <alignment horizontal="left" vertical="center" wrapText="1" readingOrder="1"/>
    </xf>
    <xf numFmtId="44" fontId="9" fillId="0" borderId="16" xfId="0" applyNumberFormat="1" applyFont="1" applyFill="1" applyBorder="1" applyAlignment="1">
      <alignment horizontal="center" vertical="center" wrapText="1"/>
    </xf>
    <xf numFmtId="10" fontId="9" fillId="0" borderId="16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 readingOrder="1"/>
    </xf>
    <xf numFmtId="0" fontId="9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 readingOrder="1"/>
    </xf>
    <xf numFmtId="0" fontId="13" fillId="4" borderId="40" xfId="0" applyFont="1" applyFill="1" applyBorder="1" applyAlignment="1">
      <alignment vertical="center"/>
    </xf>
    <xf numFmtId="0" fontId="0" fillId="4" borderId="35" xfId="0" applyFill="1" applyBorder="1"/>
    <xf numFmtId="0" fontId="13" fillId="4" borderId="35" xfId="0" applyFont="1" applyFill="1" applyBorder="1" applyAlignment="1">
      <alignment vertical="center"/>
    </xf>
    <xf numFmtId="0" fontId="13" fillId="4" borderId="41" xfId="0" applyFont="1" applyFill="1" applyBorder="1" applyAlignment="1">
      <alignment vertical="center"/>
    </xf>
    <xf numFmtId="167" fontId="9" fillId="4" borderId="16" xfId="0" applyNumberFormat="1" applyFont="1" applyFill="1" applyBorder="1" applyAlignment="1">
      <alignment horizontal="center" vertical="center" wrapText="1"/>
    </xf>
    <xf numFmtId="44" fontId="13" fillId="4" borderId="0" xfId="0" applyNumberFormat="1" applyFont="1" applyFill="1" applyAlignment="1">
      <alignment vertical="center"/>
    </xf>
    <xf numFmtId="9" fontId="13" fillId="4" borderId="0" xfId="0" applyNumberFormat="1" applyFont="1" applyFill="1" applyAlignment="1">
      <alignment vertical="center"/>
    </xf>
    <xf numFmtId="166" fontId="5" fillId="2" borderId="16" xfId="0" applyNumberFormat="1" applyFont="1" applyFill="1" applyBorder="1" applyAlignment="1">
      <alignment horizontal="center" vertical="center" wrapText="1" readingOrder="1"/>
    </xf>
    <xf numFmtId="168" fontId="9" fillId="2" borderId="16" xfId="0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165" fontId="21" fillId="0" borderId="1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165" fontId="21" fillId="0" borderId="4" xfId="0" applyNumberFormat="1" applyFont="1" applyBorder="1" applyAlignment="1">
      <alignment vertical="center"/>
    </xf>
    <xf numFmtId="44" fontId="21" fillId="0" borderId="6" xfId="1" applyFont="1" applyBorder="1" applyAlignment="1">
      <alignment vertical="center"/>
    </xf>
    <xf numFmtId="165" fontId="21" fillId="0" borderId="7" xfId="0" applyNumberFormat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44" fontId="21" fillId="0" borderId="9" xfId="0" applyNumberFormat="1" applyFont="1" applyBorder="1" applyAlignment="1">
      <alignment vertical="center"/>
    </xf>
    <xf numFmtId="44" fontId="13" fillId="0" borderId="5" xfId="1" applyFont="1" applyBorder="1" applyAlignment="1">
      <alignment vertical="center"/>
    </xf>
    <xf numFmtId="8" fontId="13" fillId="4" borderId="6" xfId="0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4" xfId="0" applyFill="1" applyBorder="1"/>
    <xf numFmtId="0" fontId="15" fillId="0" borderId="15" xfId="0" applyFont="1" applyFill="1" applyBorder="1" applyAlignment="1">
      <alignment horizontal="left" vertical="center" wrapText="1" readingOrder="1"/>
    </xf>
    <xf numFmtId="0" fontId="26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 readingOrder="1"/>
    </xf>
    <xf numFmtId="0" fontId="22" fillId="0" borderId="33" xfId="0" applyFont="1" applyBorder="1" applyAlignment="1">
      <alignment horizontal="center" vertical="center" wrapText="1" readingOrder="1"/>
    </xf>
    <xf numFmtId="0" fontId="22" fillId="0" borderId="34" xfId="0" applyFont="1" applyBorder="1" applyAlignment="1">
      <alignment horizontal="center" vertical="center" wrapText="1" readingOrder="1"/>
    </xf>
    <xf numFmtId="0" fontId="2" fillId="0" borderId="29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" fillId="0" borderId="18" xfId="0" applyFont="1" applyFill="1" applyBorder="1" applyAlignment="1">
      <alignment horizontal="left" vertical="center" wrapText="1" readingOrder="1"/>
    </xf>
    <xf numFmtId="0" fontId="5" fillId="0" borderId="24" xfId="0" applyFont="1" applyFill="1" applyBorder="1" applyAlignment="1">
      <alignment horizontal="left" vertical="center" wrapText="1" readingOrder="1"/>
    </xf>
    <xf numFmtId="0" fontId="5" fillId="0" borderId="19" xfId="0" applyFont="1" applyFill="1" applyBorder="1" applyAlignment="1">
      <alignment horizontal="left" vertical="center" wrapText="1" readingOrder="1"/>
    </xf>
    <xf numFmtId="0" fontId="5" fillId="0" borderId="25" xfId="0" applyFont="1" applyFill="1" applyBorder="1" applyAlignment="1">
      <alignment horizontal="left" vertical="center" wrapText="1" readingOrder="1"/>
    </xf>
    <xf numFmtId="0" fontId="6" fillId="0" borderId="19" xfId="0" applyFont="1" applyFill="1" applyBorder="1" applyAlignment="1">
      <alignment horizontal="justify" vertical="center" wrapText="1" readingOrder="1"/>
    </xf>
    <xf numFmtId="0" fontId="6" fillId="0" borderId="25" xfId="0" applyFont="1" applyFill="1" applyBorder="1" applyAlignment="1">
      <alignment horizontal="justify" vertical="center" wrapText="1" readingOrder="1"/>
    </xf>
    <xf numFmtId="44" fontId="9" fillId="0" borderId="20" xfId="0" applyNumberFormat="1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0" fontId="6" fillId="0" borderId="22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right" vertical="center" wrapText="1" readingOrder="1"/>
    </xf>
    <xf numFmtId="0" fontId="6" fillId="0" borderId="22" xfId="0" applyFont="1" applyFill="1" applyBorder="1" applyAlignment="1">
      <alignment horizontal="right" vertical="center" wrapText="1" readingOrder="1"/>
    </xf>
    <xf numFmtId="0" fontId="6" fillId="0" borderId="20" xfId="0" applyFont="1" applyFill="1" applyBorder="1" applyAlignment="1">
      <alignment horizontal="center" vertical="center" wrapText="1" readingOrder="1"/>
    </xf>
    <xf numFmtId="0" fontId="6" fillId="0" borderId="2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 readingOrder="1"/>
    </xf>
    <xf numFmtId="0" fontId="6" fillId="2" borderId="21" xfId="0" applyFont="1" applyFill="1" applyBorder="1" applyAlignment="1">
      <alignment horizontal="center" vertical="center" wrapText="1" readingOrder="1"/>
    </xf>
    <xf numFmtId="0" fontId="6" fillId="3" borderId="19" xfId="0" applyFont="1" applyFill="1" applyBorder="1" applyAlignment="1">
      <alignment horizontal="center" vertical="center" wrapText="1" readingOrder="1"/>
    </xf>
    <xf numFmtId="0" fontId="6" fillId="3" borderId="22" xfId="0" applyFont="1" applyFill="1" applyBorder="1" applyAlignment="1">
      <alignment horizontal="center" vertical="center" wrapText="1" readingOrder="1"/>
    </xf>
    <xf numFmtId="0" fontId="6" fillId="3" borderId="19" xfId="0" applyFont="1" applyFill="1" applyBorder="1" applyAlignment="1">
      <alignment horizontal="right" vertical="center" wrapText="1" readingOrder="1"/>
    </xf>
    <xf numFmtId="0" fontId="6" fillId="3" borderId="22" xfId="0" applyFont="1" applyFill="1" applyBorder="1" applyAlignment="1">
      <alignment horizontal="right" vertical="center" wrapText="1" readingOrder="1"/>
    </xf>
    <xf numFmtId="0" fontId="6" fillId="3" borderId="20" xfId="0" applyFont="1" applyFill="1" applyBorder="1" applyAlignment="1">
      <alignment horizontal="center" vertical="center" wrapText="1" readingOrder="1"/>
    </xf>
    <xf numFmtId="0" fontId="6" fillId="3" borderId="23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left" vertical="center" wrapText="1" readingOrder="1"/>
    </xf>
    <xf numFmtId="0" fontId="5" fillId="2" borderId="24" xfId="0" applyFont="1" applyFill="1" applyBorder="1" applyAlignment="1">
      <alignment horizontal="left" vertical="center" wrapText="1" readingOrder="1"/>
    </xf>
    <xf numFmtId="0" fontId="5" fillId="2" borderId="19" xfId="0" applyFont="1" applyFill="1" applyBorder="1" applyAlignment="1">
      <alignment horizontal="left" vertical="center" wrapText="1" readingOrder="1"/>
    </xf>
    <xf numFmtId="0" fontId="5" fillId="2" borderId="25" xfId="0" applyFont="1" applyFill="1" applyBorder="1" applyAlignment="1">
      <alignment horizontal="left" vertical="center" wrapText="1" readingOrder="1"/>
    </xf>
    <xf numFmtId="0" fontId="6" fillId="2" borderId="19" xfId="0" applyFont="1" applyFill="1" applyBorder="1" applyAlignment="1">
      <alignment horizontal="justify" vertical="center" wrapText="1" readingOrder="1"/>
    </xf>
    <xf numFmtId="0" fontId="6" fillId="2" borderId="25" xfId="0" applyFont="1" applyFill="1" applyBorder="1" applyAlignment="1">
      <alignment horizontal="justify" vertical="center" wrapText="1" readingOrder="1"/>
    </xf>
    <xf numFmtId="44" fontId="9" fillId="2" borderId="20" xfId="0" applyNumberFormat="1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0" fillId="4" borderId="5" xfId="0" applyFill="1" applyBorder="1" applyAlignment="1">
      <alignment vertical="center"/>
    </xf>
    <xf numFmtId="0" fontId="0" fillId="0" borderId="48" xfId="0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49" xfId="0" applyFont="1" applyFill="1" applyBorder="1" applyAlignment="1">
      <alignment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38101</xdr:rowOff>
    </xdr:from>
    <xdr:to>
      <xdr:col>6</xdr:col>
      <xdr:colOff>676275</xdr:colOff>
      <xdr:row>9</xdr:row>
      <xdr:rowOff>171451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CF1CF1A-DF0D-466F-AC3B-AFD45BFFD470}"/>
            </a:ext>
          </a:extLst>
        </xdr:cNvPr>
        <xdr:cNvSpPr txBox="1"/>
      </xdr:nvSpPr>
      <xdr:spPr>
        <a:xfrm>
          <a:off x="142875" y="1371601"/>
          <a:ext cx="56388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Sauf cas</a:t>
          </a:r>
          <a:r>
            <a:rPr lang="fr-FR" sz="1100" b="1" baseline="0"/>
            <a:t> de dispense, la formule de base est obligatoire. Le salarié a le choix des options pour lui même ou ses enfants.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466725</xdr:colOff>
      <xdr:row>15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69053F8-7394-4427-BAF1-F377CADB2B03}"/>
            </a:ext>
          </a:extLst>
        </xdr:cNvPr>
        <xdr:cNvSpPr txBox="1"/>
      </xdr:nvSpPr>
      <xdr:spPr>
        <a:xfrm>
          <a:off x="0" y="190500"/>
          <a:ext cx="8086725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Vous disposez pour chaque salarié de deux onglets : Calculs et</a:t>
          </a:r>
          <a:r>
            <a:rPr lang="fr-FR" sz="1100" b="1" baseline="0"/>
            <a:t> bulletins.</a:t>
          </a:r>
        </a:p>
        <a:p>
          <a:endParaRPr lang="fr-FR" sz="1100" b="1" baseline="0"/>
        </a:p>
        <a:p>
          <a:r>
            <a:rPr lang="fr-FR" sz="1100" b="1" baseline="0"/>
            <a:t>En onglet calculs, j'ai intentionnellement laissé quelques trames de calculs que vous pourrez utiliser.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avez le choix : Soit utiliser</a:t>
          </a:r>
          <a:r>
            <a:rPr lang="fr-F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vos propres tableaux de calculs et ne pas tenir compte des miens. Dans ce cas vous les effacez.</a:t>
          </a:r>
        </a:p>
        <a:p>
          <a:r>
            <a:rPr lang="fr-F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dans le cas où vous n'avez pas de tableaux préparés, utilisez les miennes.</a:t>
          </a:r>
        </a:p>
        <a:p>
          <a:endParaRPr lang="fr-F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Saisissez les variables dans les parties en stabylo jaune et vérifiez l'impact sur les bulletins de paie.</a:t>
          </a:r>
        </a:p>
        <a:p>
          <a:r>
            <a:rPr lang="fr-F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Vérifiez la cohérence des calculs de bulletins</a:t>
          </a:r>
        </a:p>
        <a:p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76200</xdr:rowOff>
    </xdr:from>
    <xdr:to>
      <xdr:col>6</xdr:col>
      <xdr:colOff>923925</xdr:colOff>
      <xdr:row>19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1DC9169-4565-4EA5-B3B3-61E4599E4673}"/>
            </a:ext>
          </a:extLst>
        </xdr:cNvPr>
        <xdr:cNvSpPr txBox="1"/>
      </xdr:nvSpPr>
      <xdr:spPr>
        <a:xfrm>
          <a:off x="266700" y="4095750"/>
          <a:ext cx="959167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Pour</a:t>
          </a:r>
          <a:r>
            <a:rPr lang="fr-FR" sz="1100" b="1" baseline="0">
              <a:solidFill>
                <a:srgbClr val="FF0000"/>
              </a:solidFill>
            </a:rPr>
            <a:t> vous aider : La précision de taux d'heures supplémentaires à 125% de par la convention collective. Attention à l'examen ce sera moins sympathique !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7E2B-EAB6-4526-B3C2-70F4B7F0CFA5}">
  <dimension ref="A1:F13"/>
  <sheetViews>
    <sheetView workbookViewId="0">
      <selection activeCell="J8" sqref="J8"/>
    </sheetView>
  </sheetViews>
  <sheetFormatPr baseColWidth="10" defaultRowHeight="15" x14ac:dyDescent="0.25"/>
  <cols>
    <col min="1" max="1" width="39.140625" bestFit="1" customWidth="1"/>
    <col min="2" max="2" width="30.140625" bestFit="1" customWidth="1"/>
    <col min="3" max="4" width="17.28515625" customWidth="1"/>
    <col min="5" max="5" width="20.7109375" bestFit="1" customWidth="1"/>
    <col min="6" max="6" width="17.28515625" customWidth="1"/>
  </cols>
  <sheetData>
    <row r="1" spans="1:6" ht="23.25" x14ac:dyDescent="0.35">
      <c r="A1" s="270" t="s">
        <v>9</v>
      </c>
      <c r="B1" s="270"/>
      <c r="C1" s="270"/>
      <c r="D1" s="270"/>
      <c r="E1" s="270"/>
      <c r="F1" s="270"/>
    </row>
    <row r="2" spans="1:6" ht="24.75" customHeight="1" thickBot="1" x14ac:dyDescent="0.3"/>
    <row r="3" spans="1:6" s="1" customFormat="1" ht="26.25" customHeight="1" x14ac:dyDescent="0.25">
      <c r="A3" s="9"/>
      <c r="B3" s="6" t="s">
        <v>72</v>
      </c>
      <c r="C3" s="6" t="s">
        <v>119</v>
      </c>
      <c r="D3" s="6" t="s">
        <v>120</v>
      </c>
      <c r="E3" s="6" t="s">
        <v>121</v>
      </c>
      <c r="F3" s="7" t="s">
        <v>122</v>
      </c>
    </row>
    <row r="4" spans="1:6" s="1" customFormat="1" ht="26.25" customHeight="1" x14ac:dyDescent="0.25">
      <c r="A4" s="10" t="s">
        <v>0</v>
      </c>
      <c r="B4" s="80">
        <v>42856</v>
      </c>
      <c r="C4" s="80">
        <v>41426</v>
      </c>
      <c r="D4" s="80">
        <v>43600</v>
      </c>
      <c r="E4" s="80">
        <v>43617</v>
      </c>
      <c r="F4" s="82">
        <v>37257</v>
      </c>
    </row>
    <row r="5" spans="1:6" s="1" customFormat="1" ht="26.25" customHeight="1" x14ac:dyDescent="0.25">
      <c r="A5" s="10" t="s">
        <v>1</v>
      </c>
      <c r="B5" s="78" t="s">
        <v>2</v>
      </c>
      <c r="C5" s="78" t="s">
        <v>2</v>
      </c>
      <c r="D5" s="78" t="s">
        <v>2</v>
      </c>
      <c r="E5" s="78" t="s">
        <v>3</v>
      </c>
      <c r="F5" s="79"/>
    </row>
    <row r="6" spans="1:6" s="1" customFormat="1" ht="26.25" customHeight="1" x14ac:dyDescent="0.25">
      <c r="A6" s="10" t="s">
        <v>4</v>
      </c>
      <c r="B6" s="78">
        <v>35</v>
      </c>
      <c r="C6" s="78">
        <v>25</v>
      </c>
      <c r="D6" s="78">
        <v>35</v>
      </c>
      <c r="E6" s="78">
        <v>35</v>
      </c>
      <c r="F6" s="79"/>
    </row>
    <row r="7" spans="1:6" s="1" customFormat="1" ht="26.25" customHeight="1" x14ac:dyDescent="0.25">
      <c r="A7" s="10" t="s">
        <v>5</v>
      </c>
      <c r="B7" s="78" t="s">
        <v>6</v>
      </c>
      <c r="C7" s="78" t="s">
        <v>6</v>
      </c>
      <c r="D7" s="78" t="s">
        <v>7</v>
      </c>
      <c r="E7" s="78" t="s">
        <v>73</v>
      </c>
      <c r="F7" s="79" t="s">
        <v>74</v>
      </c>
    </row>
    <row r="8" spans="1:6" s="1" customFormat="1" ht="26.25" customHeight="1" x14ac:dyDescent="0.25">
      <c r="A8" s="10" t="s">
        <v>8</v>
      </c>
      <c r="B8" s="11">
        <v>2100</v>
      </c>
      <c r="C8" s="11">
        <v>2500</v>
      </c>
      <c r="D8" s="11">
        <v>3700</v>
      </c>
      <c r="E8" s="11" t="s">
        <v>75</v>
      </c>
      <c r="F8" s="12">
        <v>7000</v>
      </c>
    </row>
    <row r="9" spans="1:6" s="1" customFormat="1" ht="30" customHeight="1" x14ac:dyDescent="0.25">
      <c r="A9" s="10" t="s">
        <v>18</v>
      </c>
      <c r="B9" s="88" t="s">
        <v>123</v>
      </c>
      <c r="C9" s="88" t="s">
        <v>76</v>
      </c>
      <c r="D9" s="88" t="s">
        <v>77</v>
      </c>
      <c r="E9" s="88" t="s">
        <v>77</v>
      </c>
      <c r="F9" s="18"/>
    </row>
    <row r="10" spans="1:6" s="1" customFormat="1" ht="60.75" thickBot="1" x14ac:dyDescent="0.3">
      <c r="A10" s="14" t="s">
        <v>81</v>
      </c>
      <c r="B10" s="94" t="s">
        <v>147</v>
      </c>
      <c r="C10" s="81"/>
      <c r="D10" s="81"/>
      <c r="E10" s="81"/>
      <c r="F10" s="89"/>
    </row>
    <row r="11" spans="1:6" s="1" customFormat="1" ht="23.25" customHeight="1" x14ac:dyDescent="0.25">
      <c r="A11" s="9" t="s">
        <v>108</v>
      </c>
      <c r="B11" s="140"/>
      <c r="C11" s="140"/>
      <c r="D11" s="140"/>
      <c r="E11" s="140" t="s">
        <v>109</v>
      </c>
      <c r="F11" s="17"/>
    </row>
    <row r="12" spans="1:6" ht="23.25" customHeight="1" x14ac:dyDescent="0.25">
      <c r="A12" s="141" t="s">
        <v>110</v>
      </c>
      <c r="B12" s="8"/>
      <c r="C12" s="8"/>
      <c r="D12" s="8"/>
      <c r="E12" s="8"/>
      <c r="F12" s="18" t="s">
        <v>111</v>
      </c>
    </row>
    <row r="13" spans="1:6" ht="23.25" customHeight="1" thickBot="1" x14ac:dyDescent="0.3">
      <c r="A13" s="142" t="s">
        <v>112</v>
      </c>
      <c r="B13" s="95"/>
      <c r="C13" s="95"/>
      <c r="D13" s="95"/>
      <c r="E13" s="95"/>
      <c r="F13" s="96">
        <v>1200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4E02-D3B8-4D8A-9857-04F19055B2D8}">
  <sheetPr>
    <tabColor rgb="FFFFFF00"/>
  </sheetPr>
  <dimension ref="A2:I15"/>
  <sheetViews>
    <sheetView workbookViewId="0">
      <selection activeCell="A2" sqref="A2"/>
    </sheetView>
  </sheetViews>
  <sheetFormatPr baseColWidth="10" defaultRowHeight="15" x14ac:dyDescent="0.25"/>
  <cols>
    <col min="1" max="1" width="44.28515625" style="75" bestFit="1" customWidth="1"/>
    <col min="2" max="2" width="19.28515625" style="75" bestFit="1" customWidth="1"/>
    <col min="3" max="3" width="14.85546875" style="75" customWidth="1"/>
    <col min="4" max="5" width="18.28515625" style="75" bestFit="1" customWidth="1"/>
    <col min="6" max="6" width="19" style="75" bestFit="1" customWidth="1"/>
    <col min="7" max="7" width="16.7109375" style="75" bestFit="1" customWidth="1"/>
    <col min="8" max="16384" width="11.42578125" style="75"/>
  </cols>
  <sheetData>
    <row r="2" spans="1:9" ht="18.75" x14ac:dyDescent="0.3">
      <c r="A2" s="111" t="s">
        <v>200</v>
      </c>
    </row>
    <row r="3" spans="1:9" ht="15.75" thickBot="1" x14ac:dyDescent="0.3"/>
    <row r="4" spans="1:9" ht="15.75" x14ac:dyDescent="0.25">
      <c r="A4" s="43"/>
      <c r="B4" s="106" t="s">
        <v>113</v>
      </c>
      <c r="C4" s="268" t="s">
        <v>177</v>
      </c>
      <c r="D4" s="269" t="s">
        <v>178</v>
      </c>
      <c r="E4" s="106" t="s">
        <v>179</v>
      </c>
      <c r="F4" s="107" t="s">
        <v>180</v>
      </c>
    </row>
    <row r="5" spans="1:9" s="105" customFormat="1" ht="23.25" customHeight="1" x14ac:dyDescent="0.25">
      <c r="A5" s="154"/>
      <c r="B5" s="155"/>
      <c r="C5" s="155"/>
      <c r="D5" s="155"/>
      <c r="E5" s="155"/>
      <c r="F5" s="156"/>
      <c r="I5" s="75"/>
    </row>
    <row r="6" spans="1:9" s="105" customFormat="1" ht="23.25" customHeight="1" x14ac:dyDescent="0.25">
      <c r="A6" s="154"/>
      <c r="B6" s="157"/>
      <c r="C6" s="155"/>
      <c r="D6" s="157"/>
      <c r="E6" s="157"/>
      <c r="F6" s="156"/>
      <c r="I6" s="75"/>
    </row>
    <row r="7" spans="1:9" s="105" customFormat="1" ht="23.25" customHeight="1" thickBot="1" x14ac:dyDescent="0.3">
      <c r="A7" s="108" t="s">
        <v>181</v>
      </c>
      <c r="B7" s="109"/>
      <c r="C7" s="109"/>
      <c r="D7" s="109"/>
      <c r="E7" s="109"/>
      <c r="F7" s="110"/>
      <c r="I7" s="75"/>
    </row>
    <row r="8" spans="1:9" s="105" customFormat="1" ht="23.25" customHeight="1" x14ac:dyDescent="0.25">
      <c r="A8" s="152"/>
      <c r="B8" s="153"/>
      <c r="C8" s="153"/>
      <c r="D8" s="153"/>
      <c r="E8" s="153"/>
      <c r="F8" s="153"/>
    </row>
    <row r="9" spans="1:9" ht="15.75" thickBot="1" x14ac:dyDescent="0.3"/>
    <row r="10" spans="1:9" s="105" customFormat="1" ht="25.5" customHeight="1" x14ac:dyDescent="0.25">
      <c r="A10" s="169" t="s">
        <v>114</v>
      </c>
      <c r="B10" s="170"/>
      <c r="C10" s="171"/>
      <c r="D10" s="57"/>
      <c r="E10" s="57"/>
    </row>
    <row r="11" spans="1:9" s="105" customFormat="1" ht="25.5" customHeight="1" x14ac:dyDescent="0.25">
      <c r="A11" s="172" t="s">
        <v>115</v>
      </c>
      <c r="B11" s="173"/>
      <c r="C11" s="174"/>
      <c r="D11" s="57"/>
      <c r="E11" s="57"/>
      <c r="F11" s="57"/>
    </row>
    <row r="12" spans="1:9" s="105" customFormat="1" ht="25.5" customHeight="1" x14ac:dyDescent="0.25">
      <c r="A12" s="172" t="s">
        <v>116</v>
      </c>
      <c r="B12" s="173"/>
      <c r="C12" s="174"/>
      <c r="D12" s="57"/>
      <c r="E12" s="57"/>
      <c r="F12" s="57"/>
    </row>
    <row r="13" spans="1:9" s="105" customFormat="1" ht="25.5" customHeight="1" x14ac:dyDescent="0.25">
      <c r="A13" s="172" t="s">
        <v>117</v>
      </c>
      <c r="B13" s="173"/>
      <c r="C13" s="174"/>
      <c r="D13" s="57"/>
      <c r="E13" s="57"/>
      <c r="F13" s="57"/>
    </row>
    <row r="14" spans="1:9" ht="25.5" customHeight="1" thickBot="1" x14ac:dyDescent="0.3">
      <c r="A14" s="175" t="s">
        <v>182</v>
      </c>
      <c r="B14" s="176"/>
      <c r="C14" s="177"/>
      <c r="E14" s="57"/>
      <c r="F14" s="57"/>
    </row>
    <row r="15" spans="1:9" x14ac:dyDescent="0.25">
      <c r="A15" s="159"/>
      <c r="B15" s="159"/>
      <c r="C15" s="15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227A-1011-41FC-877B-B3A7F56B22BE}">
  <sheetPr>
    <tabColor rgb="FFFFFF00"/>
  </sheetPr>
  <dimension ref="A1:R54"/>
  <sheetViews>
    <sheetView workbookViewId="0">
      <selection activeCell="D12" sqref="D12"/>
    </sheetView>
  </sheetViews>
  <sheetFormatPr baseColWidth="10" defaultRowHeight="12.75" x14ac:dyDescent="0.25"/>
  <cols>
    <col min="1" max="1" width="72.140625" style="57" bestFit="1" customWidth="1"/>
    <col min="2" max="2" width="13.7109375" style="57" customWidth="1"/>
    <col min="3" max="3" width="11.42578125" style="57"/>
    <col min="4" max="4" width="22.5703125" style="57" customWidth="1"/>
    <col min="5" max="5" width="13.42578125" style="57" customWidth="1"/>
    <col min="6" max="7" width="11.42578125" style="57"/>
    <col min="8" max="8" width="47.7109375" style="57" bestFit="1" customWidth="1"/>
    <col min="9" max="9" width="10.7109375" style="57" bestFit="1" customWidth="1"/>
    <col min="10" max="12" width="11.5703125" style="57" bestFit="1" customWidth="1"/>
    <col min="13" max="16384" width="11.42578125" style="57"/>
  </cols>
  <sheetData>
    <row r="1" spans="1:18" ht="15" customHeight="1" x14ac:dyDescent="0.25">
      <c r="A1" s="265" t="s">
        <v>8</v>
      </c>
      <c r="B1" s="213"/>
      <c r="C1" s="213"/>
      <c r="D1" s="213"/>
      <c r="E1" s="241"/>
      <c r="F1" s="214"/>
      <c r="H1" s="62" t="s">
        <v>158</v>
      </c>
      <c r="I1" s="145"/>
    </row>
    <row r="2" spans="1:18" ht="15" customHeight="1" x14ac:dyDescent="0.25">
      <c r="A2" s="266" t="s">
        <v>107</v>
      </c>
      <c r="B2" s="217"/>
      <c r="C2" s="218"/>
      <c r="D2" s="219"/>
      <c r="E2" s="242"/>
      <c r="F2" s="151"/>
      <c r="H2" s="60" t="s">
        <v>163</v>
      </c>
      <c r="I2" s="151"/>
    </row>
    <row r="3" spans="1:18" ht="15" customHeight="1" x14ac:dyDescent="0.25">
      <c r="A3" s="266" t="s">
        <v>183</v>
      </c>
      <c r="B3" s="217"/>
      <c r="C3" s="218"/>
      <c r="D3" s="219"/>
      <c r="E3" s="242"/>
      <c r="F3" s="151"/>
      <c r="H3" s="60"/>
      <c r="I3" s="146"/>
    </row>
    <row r="4" spans="1:18" ht="15" customHeight="1" x14ac:dyDescent="0.25">
      <c r="A4" s="266" t="s">
        <v>174</v>
      </c>
      <c r="B4" s="217"/>
      <c r="C4" s="218"/>
      <c r="D4" s="219"/>
      <c r="E4" s="242"/>
      <c r="F4" s="151"/>
      <c r="H4" s="60" t="s">
        <v>176</v>
      </c>
      <c r="I4" s="151"/>
    </row>
    <row r="5" spans="1:18" ht="15" customHeight="1" x14ac:dyDescent="0.25">
      <c r="A5" s="266" t="s">
        <v>21</v>
      </c>
      <c r="B5" s="217"/>
      <c r="C5" s="218"/>
      <c r="D5" s="219"/>
      <c r="E5" s="242"/>
      <c r="F5" s="151"/>
      <c r="H5" s="60" t="s">
        <v>159</v>
      </c>
      <c r="I5" s="162"/>
    </row>
    <row r="6" spans="1:18" ht="15" customHeight="1" x14ac:dyDescent="0.25">
      <c r="A6" s="266"/>
      <c r="B6" s="215"/>
      <c r="C6" s="215"/>
      <c r="D6" s="219"/>
      <c r="E6" s="242"/>
      <c r="F6" s="151"/>
      <c r="H6" s="60" t="s">
        <v>160</v>
      </c>
      <c r="I6" s="151"/>
    </row>
    <row r="7" spans="1:18" ht="15" customHeight="1" x14ac:dyDescent="0.25">
      <c r="A7" s="186" t="s">
        <v>157</v>
      </c>
      <c r="B7" s="215"/>
      <c r="C7" s="215"/>
      <c r="D7" s="215"/>
      <c r="E7" s="243"/>
      <c r="F7" s="151"/>
      <c r="H7" s="60" t="s">
        <v>161</v>
      </c>
      <c r="I7" s="162"/>
    </row>
    <row r="8" spans="1:18" ht="15" customHeight="1" thickBot="1" x14ac:dyDescent="0.3">
      <c r="A8" s="196" t="s">
        <v>60</v>
      </c>
      <c r="B8" s="220"/>
      <c r="C8" s="221"/>
      <c r="D8" s="222"/>
      <c r="E8" s="244"/>
      <c r="F8" s="223"/>
      <c r="H8" s="60" t="s">
        <v>162</v>
      </c>
      <c r="I8" s="151"/>
    </row>
    <row r="9" spans="1:18" ht="15" customHeight="1" x14ac:dyDescent="0.25">
      <c r="H9" s="60" t="s">
        <v>164</v>
      </c>
      <c r="I9" s="146"/>
    </row>
    <row r="10" spans="1:18" ht="15" customHeight="1" thickBot="1" x14ac:dyDescent="0.3">
      <c r="H10" s="60" t="s">
        <v>165</v>
      </c>
      <c r="I10" s="168"/>
      <c r="R10" s="77"/>
    </row>
    <row r="11" spans="1:18" ht="24" customHeight="1" x14ac:dyDescent="0.25">
      <c r="A11" s="25" t="s">
        <v>22</v>
      </c>
      <c r="B11" s="50"/>
      <c r="C11" s="26"/>
      <c r="D11" s="26"/>
      <c r="E11" s="119"/>
      <c r="F11" s="118">
        <f>SUM(F1:F10)</f>
        <v>0</v>
      </c>
      <c r="H11" s="60" t="s">
        <v>166</v>
      </c>
      <c r="I11" s="151"/>
    </row>
    <row r="12" spans="1:18" ht="25.5" x14ac:dyDescent="0.25">
      <c r="A12" s="44"/>
      <c r="B12" s="45" t="s">
        <v>42</v>
      </c>
      <c r="C12" s="45" t="s">
        <v>14</v>
      </c>
      <c r="D12" s="45" t="s">
        <v>43</v>
      </c>
      <c r="E12" s="120" t="s">
        <v>14</v>
      </c>
      <c r="F12" s="29" t="s">
        <v>44</v>
      </c>
      <c r="H12" s="60" t="s">
        <v>168</v>
      </c>
      <c r="I12" s="151"/>
    </row>
    <row r="13" spans="1:18" ht="15" customHeight="1" x14ac:dyDescent="0.25">
      <c r="A13" s="27" t="s">
        <v>23</v>
      </c>
      <c r="H13" s="60" t="s">
        <v>167</v>
      </c>
      <c r="I13" s="151"/>
    </row>
    <row r="14" spans="1:18" ht="15" customHeight="1" x14ac:dyDescent="0.25">
      <c r="A14" s="30" t="s">
        <v>45</v>
      </c>
      <c r="B14" s="53">
        <f>$F$11</f>
        <v>0</v>
      </c>
      <c r="C14" s="51"/>
      <c r="D14" s="51"/>
      <c r="E14" s="130">
        <f>I1</f>
        <v>0</v>
      </c>
      <c r="F14" s="55">
        <f>E14*B14</f>
        <v>0</v>
      </c>
      <c r="H14" s="60" t="s">
        <v>169</v>
      </c>
      <c r="I14" s="151"/>
    </row>
    <row r="15" spans="1:18" ht="15" customHeight="1" x14ac:dyDescent="0.25">
      <c r="A15" s="30" t="s">
        <v>46</v>
      </c>
      <c r="B15" s="53">
        <f>$F$1</f>
        <v>0</v>
      </c>
      <c r="C15" s="32">
        <v>7.4999999999999997E-3</v>
      </c>
      <c r="D15" s="76">
        <f>B15*C15</f>
        <v>0</v>
      </c>
      <c r="E15" s="131">
        <v>0.02</v>
      </c>
      <c r="F15" s="55">
        <f>E15*B15</f>
        <v>0</v>
      </c>
      <c r="H15" s="60" t="s">
        <v>170</v>
      </c>
      <c r="I15" s="148"/>
    </row>
    <row r="16" spans="1:18" ht="15" customHeight="1" x14ac:dyDescent="0.25">
      <c r="A16" s="30" t="s">
        <v>24</v>
      </c>
      <c r="B16" s="34"/>
      <c r="C16" s="32"/>
      <c r="D16" s="76">
        <f>I19</f>
        <v>0</v>
      </c>
      <c r="E16" s="131"/>
      <c r="F16" s="54">
        <f>I20</f>
        <v>0</v>
      </c>
      <c r="H16" s="60" t="s">
        <v>173</v>
      </c>
      <c r="I16" s="151"/>
    </row>
    <row r="17" spans="1:9" ht="15" customHeight="1" x14ac:dyDescent="0.25">
      <c r="A17" s="27" t="s">
        <v>144</v>
      </c>
      <c r="B17" s="58">
        <f>F11</f>
        <v>0</v>
      </c>
      <c r="C17" s="28"/>
      <c r="D17" s="28"/>
      <c r="E17" s="130">
        <v>0.02</v>
      </c>
      <c r="F17" s="144">
        <f>E17*B17</f>
        <v>0</v>
      </c>
      <c r="H17" s="60" t="s">
        <v>208</v>
      </c>
      <c r="I17" s="151"/>
    </row>
    <row r="18" spans="1:9" ht="15" customHeight="1" x14ac:dyDescent="0.25">
      <c r="A18" s="27" t="s">
        <v>25</v>
      </c>
      <c r="B18" s="34"/>
      <c r="C18" s="31"/>
      <c r="D18" s="34"/>
      <c r="E18" s="132"/>
      <c r="F18" s="52"/>
      <c r="H18" s="60" t="s">
        <v>175</v>
      </c>
      <c r="I18" s="160"/>
    </row>
    <row r="19" spans="1:9" ht="15" customHeight="1" x14ac:dyDescent="0.25">
      <c r="A19" s="30" t="s">
        <v>154</v>
      </c>
      <c r="B19" s="53">
        <f>I5</f>
        <v>0</v>
      </c>
      <c r="C19" s="32">
        <v>6.9000000000000006E-2</v>
      </c>
      <c r="D19" s="33">
        <f>B19*C19</f>
        <v>0</v>
      </c>
      <c r="E19" s="131">
        <v>8.5500000000000007E-2</v>
      </c>
      <c r="F19" s="55">
        <f>B19*8.55%</f>
        <v>0</v>
      </c>
      <c r="H19" s="60" t="s">
        <v>171</v>
      </c>
      <c r="I19" s="162"/>
    </row>
    <row r="20" spans="1:9" ht="15" customHeight="1" thickBot="1" x14ac:dyDescent="0.3">
      <c r="A20" s="30" t="s">
        <v>155</v>
      </c>
      <c r="B20" s="53">
        <f>$F$11</f>
        <v>0</v>
      </c>
      <c r="C20" s="32">
        <v>4.0000000000000001E-3</v>
      </c>
      <c r="D20" s="33">
        <f t="shared" ref="D20:D22" si="0">B20*C20</f>
        <v>0</v>
      </c>
      <c r="E20" s="131">
        <v>1.9E-2</v>
      </c>
      <c r="F20" s="55">
        <f>B20*1.9%</f>
        <v>0</v>
      </c>
      <c r="H20" s="66" t="s">
        <v>172</v>
      </c>
      <c r="I20" s="163"/>
    </row>
    <row r="21" spans="1:9" ht="15" customHeight="1" x14ac:dyDescent="0.25">
      <c r="A21" s="30" t="s">
        <v>156</v>
      </c>
      <c r="B21" s="53">
        <f>I7</f>
        <v>0</v>
      </c>
      <c r="C21" s="32">
        <v>4.0099999999999997E-2</v>
      </c>
      <c r="D21" s="33">
        <f t="shared" si="0"/>
        <v>0</v>
      </c>
      <c r="E21" s="131">
        <v>6.0100000000000001E-2</v>
      </c>
      <c r="F21" s="55">
        <f>B21*6.01%</f>
        <v>0</v>
      </c>
    </row>
    <row r="22" spans="1:9" ht="15" customHeight="1" x14ac:dyDescent="0.25">
      <c r="A22" s="30" t="s">
        <v>152</v>
      </c>
      <c r="B22" s="53">
        <f>I8</f>
        <v>0</v>
      </c>
      <c r="C22" s="32">
        <v>9.7199999999999995E-2</v>
      </c>
      <c r="D22" s="33">
        <f t="shared" si="0"/>
        <v>0</v>
      </c>
      <c r="E22" s="131">
        <v>0.1457</v>
      </c>
      <c r="F22" s="54">
        <f t="shared" ref="F22:F23" si="1">E22*B22</f>
        <v>0</v>
      </c>
    </row>
    <row r="23" spans="1:9" ht="15" customHeight="1" x14ac:dyDescent="0.25">
      <c r="A23" s="30" t="s">
        <v>153</v>
      </c>
      <c r="B23" s="53">
        <f>I4</f>
        <v>0</v>
      </c>
      <c r="C23" s="32">
        <v>1.4E-3</v>
      </c>
      <c r="D23" s="33">
        <f>C23*B23</f>
        <v>0</v>
      </c>
      <c r="E23" s="131">
        <v>2.0999999999999999E-3</v>
      </c>
      <c r="F23" s="54">
        <f t="shared" si="1"/>
        <v>0</v>
      </c>
    </row>
    <row r="24" spans="1:9" ht="15" customHeight="1" x14ac:dyDescent="0.25">
      <c r="A24" s="97"/>
      <c r="B24" s="98"/>
      <c r="C24" s="99"/>
      <c r="D24" s="100"/>
      <c r="E24" s="133"/>
      <c r="F24" s="101"/>
    </row>
    <row r="25" spans="1:9" ht="15" customHeight="1" x14ac:dyDescent="0.25">
      <c r="A25" s="35" t="s">
        <v>49</v>
      </c>
      <c r="B25" s="53">
        <f>F11</f>
        <v>0</v>
      </c>
      <c r="C25" s="31"/>
      <c r="D25" s="34"/>
      <c r="E25" s="132">
        <f>I15</f>
        <v>0</v>
      </c>
      <c r="F25" s="55">
        <f>E25*B25</f>
        <v>0</v>
      </c>
    </row>
    <row r="26" spans="1:9" ht="15" customHeight="1" x14ac:dyDescent="0.25">
      <c r="A26" s="27" t="s">
        <v>146</v>
      </c>
      <c r="B26" s="34">
        <f>I16</f>
        <v>0</v>
      </c>
      <c r="C26" s="31"/>
      <c r="D26" s="34"/>
      <c r="E26" s="132">
        <v>4.2000000000000003E-2</v>
      </c>
      <c r="F26" s="55">
        <f>E26*B26</f>
        <v>0</v>
      </c>
    </row>
    <row r="27" spans="1:9" ht="15" customHeight="1" x14ac:dyDescent="0.25">
      <c r="A27" s="27" t="s">
        <v>202</v>
      </c>
      <c r="B27" s="53">
        <f>F11</f>
        <v>0</v>
      </c>
      <c r="C27" s="248">
        <v>2.4000000000000001E-4</v>
      </c>
      <c r="D27" s="249">
        <f>C27*B27</f>
        <v>0</v>
      </c>
      <c r="E27" s="134">
        <v>3.6000000000000002E-4</v>
      </c>
      <c r="F27" s="55">
        <f>E27*B27</f>
        <v>0</v>
      </c>
    </row>
    <row r="28" spans="1:9" ht="15" customHeight="1" x14ac:dyDescent="0.25">
      <c r="A28" s="27" t="s">
        <v>145</v>
      </c>
      <c r="B28" s="53">
        <f>F11</f>
        <v>0</v>
      </c>
      <c r="C28" s="31"/>
      <c r="D28" s="34"/>
      <c r="E28" s="134">
        <v>1.643E-2</v>
      </c>
      <c r="F28" s="55">
        <f>E28*B28</f>
        <v>0</v>
      </c>
    </row>
    <row r="29" spans="1:9" ht="15" customHeight="1" x14ac:dyDescent="0.25">
      <c r="A29" s="27" t="s">
        <v>27</v>
      </c>
      <c r="B29" s="77">
        <f>I10</f>
        <v>0</v>
      </c>
      <c r="C29" s="32">
        <v>2.9000000000000001E-2</v>
      </c>
      <c r="D29" s="33">
        <f>B29*C29</f>
        <v>0</v>
      </c>
      <c r="E29" s="131"/>
      <c r="F29" s="52"/>
    </row>
    <row r="30" spans="1:9" ht="15" customHeight="1" x14ac:dyDescent="0.25">
      <c r="A30" s="27" t="s">
        <v>28</v>
      </c>
      <c r="B30" s="77">
        <f>B29</f>
        <v>0</v>
      </c>
      <c r="C30" s="32">
        <v>6.8000000000000005E-2</v>
      </c>
      <c r="D30" s="33">
        <f>B30*C30</f>
        <v>0</v>
      </c>
      <c r="E30" s="131"/>
      <c r="F30" s="52"/>
    </row>
    <row r="31" spans="1:9" ht="15" customHeight="1" x14ac:dyDescent="0.25">
      <c r="A31" s="102" t="s">
        <v>53</v>
      </c>
      <c r="B31" s="53">
        <f>I11</f>
        <v>0</v>
      </c>
      <c r="C31" s="99">
        <v>9.7000000000000003E-2</v>
      </c>
      <c r="D31" s="33">
        <f>B31*-C31</f>
        <v>0</v>
      </c>
      <c r="E31" s="121"/>
      <c r="F31" s="143">
        <f>C31*B31</f>
        <v>0</v>
      </c>
    </row>
    <row r="32" spans="1:9" ht="15" customHeight="1" x14ac:dyDescent="0.25">
      <c r="A32" s="97" t="s">
        <v>66</v>
      </c>
      <c r="B32" s="135"/>
      <c r="C32" s="136"/>
      <c r="D32" s="137"/>
      <c r="E32" s="138"/>
      <c r="F32" s="139">
        <f>I9*-1</f>
        <v>0</v>
      </c>
    </row>
    <row r="33" spans="1:11" ht="15" customHeight="1" x14ac:dyDescent="0.25">
      <c r="A33" s="97" t="s">
        <v>184</v>
      </c>
      <c r="B33" s="98">
        <f>F3+F4+F5</f>
        <v>0</v>
      </c>
      <c r="C33" s="99">
        <v>0.11310000000000001</v>
      </c>
      <c r="D33" s="161">
        <f>-B33*C33</f>
        <v>0</v>
      </c>
      <c r="E33" s="122"/>
      <c r="F33" s="104"/>
    </row>
    <row r="34" spans="1:11" ht="18.75" customHeight="1" x14ac:dyDescent="0.25">
      <c r="A34" s="97" t="s">
        <v>54</v>
      </c>
      <c r="B34" s="164">
        <f>B3+B4+B5</f>
        <v>0</v>
      </c>
      <c r="C34" s="99"/>
      <c r="D34" s="161"/>
      <c r="E34" s="122">
        <v>1.5</v>
      </c>
      <c r="F34" s="104">
        <f>-E34*B34</f>
        <v>0</v>
      </c>
    </row>
    <row r="35" spans="1:11" ht="15" customHeight="1" x14ac:dyDescent="0.25">
      <c r="A35" s="27" t="s">
        <v>29</v>
      </c>
      <c r="B35" s="36"/>
      <c r="C35" s="28"/>
      <c r="D35" s="37">
        <f>SUM(D13:D33)</f>
        <v>0</v>
      </c>
      <c r="E35" s="123"/>
      <c r="F35" s="104">
        <f>SUM(F13:F34)</f>
        <v>0</v>
      </c>
    </row>
    <row r="36" spans="1:11" ht="15" customHeight="1" x14ac:dyDescent="0.25">
      <c r="A36" s="27"/>
      <c r="B36" s="36"/>
      <c r="C36" s="28"/>
      <c r="D36" s="36"/>
      <c r="E36" s="124"/>
      <c r="F36" s="52"/>
    </row>
    <row r="37" spans="1:11" ht="15" customHeight="1" x14ac:dyDescent="0.25">
      <c r="A37" s="38" t="s">
        <v>30</v>
      </c>
      <c r="B37" s="36"/>
      <c r="C37" s="28"/>
      <c r="D37" s="36"/>
      <c r="E37" s="124"/>
      <c r="F37" s="55">
        <f>F11-D35</f>
        <v>0</v>
      </c>
    </row>
    <row r="38" spans="1:11" x14ac:dyDescent="0.25">
      <c r="A38" s="102" t="s">
        <v>31</v>
      </c>
      <c r="B38" s="228"/>
      <c r="C38" s="229"/>
      <c r="D38" s="228"/>
      <c r="E38" s="230"/>
      <c r="F38" s="212">
        <f>IF(K45&lt;0,0,K45)</f>
        <v>0</v>
      </c>
      <c r="G38" s="186"/>
      <c r="H38" s="185" t="s">
        <v>59</v>
      </c>
      <c r="K38" s="69"/>
    </row>
    <row r="39" spans="1:11" ht="16.5" customHeight="1" thickBot="1" x14ac:dyDescent="0.3">
      <c r="A39" s="292" t="s">
        <v>32</v>
      </c>
      <c r="B39" s="294" t="s">
        <v>33</v>
      </c>
      <c r="C39" s="231" t="s">
        <v>14</v>
      </c>
      <c r="D39" s="296"/>
      <c r="E39" s="232"/>
      <c r="F39" s="298" t="s">
        <v>34</v>
      </c>
      <c r="G39" s="186"/>
      <c r="H39" s="186"/>
      <c r="K39" s="186"/>
    </row>
    <row r="40" spans="1:11" x14ac:dyDescent="0.25">
      <c r="A40" s="293"/>
      <c r="B40" s="295"/>
      <c r="C40" s="233" t="s">
        <v>35</v>
      </c>
      <c r="D40" s="297"/>
      <c r="E40" s="234"/>
      <c r="F40" s="299"/>
      <c r="G40" s="186"/>
      <c r="H40" s="188" t="s">
        <v>56</v>
      </c>
      <c r="I40" s="70">
        <f>+F11</f>
        <v>0</v>
      </c>
      <c r="J40" s="71">
        <v>2.4E-2</v>
      </c>
      <c r="K40" s="191">
        <f>J40*I40</f>
        <v>0</v>
      </c>
    </row>
    <row r="41" spans="1:11" ht="21" customHeight="1" x14ac:dyDescent="0.25">
      <c r="A41" s="235" t="s">
        <v>36</v>
      </c>
      <c r="B41" s="236">
        <f>B45</f>
        <v>0</v>
      </c>
      <c r="C41" s="237">
        <v>0.21</v>
      </c>
      <c r="D41" s="228"/>
      <c r="E41" s="230"/>
      <c r="F41" s="143">
        <f>C41*B41</f>
        <v>0</v>
      </c>
      <c r="G41" s="186"/>
      <c r="H41" s="192" t="s">
        <v>55</v>
      </c>
      <c r="I41" s="73">
        <f>+F11</f>
        <v>0</v>
      </c>
      <c r="J41" s="74">
        <v>7.4999999999999997E-3</v>
      </c>
      <c r="K41" s="117">
        <f t="shared" ref="K41" si="2">J41*I41</f>
        <v>0</v>
      </c>
    </row>
    <row r="42" spans="1:11" ht="21" customHeight="1" x14ac:dyDescent="0.25">
      <c r="A42" s="267" t="s">
        <v>198</v>
      </c>
      <c r="B42" s="236"/>
      <c r="C42" s="237"/>
      <c r="D42" s="228"/>
      <c r="E42" s="230"/>
      <c r="F42" s="143"/>
      <c r="G42" s="186"/>
      <c r="H42" s="192"/>
      <c r="I42" s="73"/>
      <c r="J42" s="74"/>
      <c r="K42" s="117"/>
    </row>
    <row r="43" spans="1:11" ht="21" customHeight="1" x14ac:dyDescent="0.25">
      <c r="A43" s="267" t="s">
        <v>199</v>
      </c>
      <c r="B43" s="245">
        <v>20</v>
      </c>
      <c r="C43" s="246">
        <f>7*0.4</f>
        <v>2.8000000000000003</v>
      </c>
      <c r="D43" s="205"/>
      <c r="E43" s="206"/>
      <c r="F43" s="207">
        <f>B43*-C43</f>
        <v>-56.000000000000007</v>
      </c>
      <c r="G43" s="186"/>
      <c r="H43" s="192"/>
      <c r="I43" s="73"/>
      <c r="J43" s="74"/>
      <c r="K43" s="117"/>
    </row>
    <row r="44" spans="1:11" x14ac:dyDescent="0.25">
      <c r="A44" s="238"/>
      <c r="B44" s="239"/>
      <c r="C44" s="240"/>
      <c r="D44" s="210" t="s">
        <v>37</v>
      </c>
      <c r="E44" s="211"/>
      <c r="F44" s="143">
        <f>F37-F41</f>
        <v>0</v>
      </c>
      <c r="G44" s="186"/>
      <c r="H44" s="192" t="s">
        <v>57</v>
      </c>
      <c r="I44" s="73">
        <f>B29+B31</f>
        <v>0</v>
      </c>
      <c r="J44" s="74">
        <v>1.7000000000000001E-2</v>
      </c>
      <c r="K44" s="117">
        <f>-J44*I44</f>
        <v>0</v>
      </c>
    </row>
    <row r="45" spans="1:11" ht="26.25" thickBot="1" x14ac:dyDescent="0.3">
      <c r="A45" s="97" t="s">
        <v>38</v>
      </c>
      <c r="B45" s="208">
        <f>I12</f>
        <v>0</v>
      </c>
      <c r="C45" s="209"/>
      <c r="D45" s="210" t="s">
        <v>39</v>
      </c>
      <c r="E45" s="211"/>
      <c r="F45" s="212">
        <f>K53</f>
        <v>0</v>
      </c>
      <c r="G45" s="186"/>
      <c r="H45" s="196" t="s">
        <v>58</v>
      </c>
      <c r="I45" s="67"/>
      <c r="J45" s="67"/>
      <c r="K45" s="198">
        <f>SUM(K40:K44)</f>
        <v>0</v>
      </c>
    </row>
    <row r="46" spans="1:11" x14ac:dyDescent="0.25">
      <c r="A46" s="284"/>
      <c r="B46" s="286"/>
      <c r="C46" s="288"/>
      <c r="D46" s="224" t="s">
        <v>40</v>
      </c>
      <c r="E46" s="225"/>
      <c r="F46" s="290">
        <f>F11+F35</f>
        <v>0</v>
      </c>
      <c r="G46" s="186"/>
      <c r="H46" s="186"/>
      <c r="K46" s="186"/>
    </row>
    <row r="47" spans="1:11" ht="13.5" thickBot="1" x14ac:dyDescent="0.3">
      <c r="A47" s="285"/>
      <c r="B47" s="287"/>
      <c r="C47" s="289"/>
      <c r="D47" s="226" t="s">
        <v>41</v>
      </c>
      <c r="E47" s="227"/>
      <c r="F47" s="291"/>
      <c r="G47" s="186"/>
      <c r="H47" s="186"/>
      <c r="K47" s="186"/>
    </row>
    <row r="48" spans="1:11" ht="15.75" customHeight="1" thickBot="1" x14ac:dyDescent="0.3">
      <c r="A48" s="186"/>
      <c r="B48" s="186"/>
      <c r="C48" s="186"/>
      <c r="D48" s="186"/>
      <c r="E48" s="186"/>
      <c r="F48" s="186"/>
      <c r="G48" s="186"/>
      <c r="H48" s="185" t="s">
        <v>67</v>
      </c>
      <c r="K48" s="186"/>
    </row>
    <row r="49" spans="1:11" ht="15.75" customHeight="1" x14ac:dyDescent="0.25">
      <c r="A49" s="186"/>
      <c r="B49" s="186"/>
      <c r="C49" s="186"/>
      <c r="D49" s="186"/>
      <c r="E49" s="186"/>
      <c r="F49" s="186"/>
      <c r="G49" s="186"/>
      <c r="H49" s="188" t="s">
        <v>68</v>
      </c>
      <c r="I49" s="63"/>
      <c r="J49" s="63"/>
      <c r="K49" s="200">
        <f>I9</f>
        <v>0</v>
      </c>
    </row>
    <row r="50" spans="1:11" ht="15.75" customHeight="1" x14ac:dyDescent="0.25">
      <c r="A50" s="186"/>
      <c r="B50" s="186"/>
      <c r="C50" s="186"/>
      <c r="D50" s="186"/>
      <c r="E50" s="186"/>
      <c r="F50" s="186"/>
      <c r="G50" s="186"/>
      <c r="H50" s="192" t="s">
        <v>69</v>
      </c>
      <c r="I50" s="61"/>
      <c r="J50" s="61"/>
      <c r="K50" s="202"/>
    </row>
    <row r="51" spans="1:11" ht="15.75" customHeight="1" x14ac:dyDescent="0.25">
      <c r="A51" s="186"/>
      <c r="B51" s="186"/>
      <c r="C51" s="186"/>
      <c r="D51" s="186"/>
      <c r="E51" s="186"/>
      <c r="F51" s="186"/>
      <c r="G51" s="186"/>
      <c r="H51" s="192" t="s">
        <v>70</v>
      </c>
      <c r="I51" s="73">
        <f>B25</f>
        <v>0</v>
      </c>
      <c r="J51" s="74">
        <v>1.7999999999999999E-2</v>
      </c>
      <c r="K51" s="202">
        <f>J51*I51</f>
        <v>0</v>
      </c>
    </row>
    <row r="52" spans="1:11" ht="15.75" customHeight="1" x14ac:dyDescent="0.25">
      <c r="A52" s="186"/>
      <c r="B52" s="186"/>
      <c r="C52" s="186"/>
      <c r="D52" s="186"/>
      <c r="E52" s="186"/>
      <c r="F52" s="186"/>
      <c r="G52" s="186"/>
      <c r="H52" s="192" t="s">
        <v>26</v>
      </c>
      <c r="I52" s="61">
        <f>B3+B4+B5</f>
        <v>0</v>
      </c>
      <c r="J52" s="61">
        <v>1.5</v>
      </c>
      <c r="K52" s="202">
        <f>J52*I52</f>
        <v>0</v>
      </c>
    </row>
    <row r="53" spans="1:11" ht="15.75" customHeight="1" thickBot="1" x14ac:dyDescent="0.3">
      <c r="A53" s="186"/>
      <c r="B53" s="186"/>
      <c r="C53" s="186"/>
      <c r="D53" s="186"/>
      <c r="E53" s="186"/>
      <c r="F53" s="186"/>
      <c r="G53" s="186"/>
      <c r="H53" s="196" t="s">
        <v>71</v>
      </c>
      <c r="I53" s="67"/>
      <c r="J53" s="67"/>
      <c r="K53" s="198">
        <f>SUM(K49:K52)</f>
        <v>0</v>
      </c>
    </row>
    <row r="54" spans="1:11" x14ac:dyDescent="0.25">
      <c r="K54" s="186"/>
    </row>
  </sheetData>
  <mergeCells count="8">
    <mergeCell ref="A46:A47"/>
    <mergeCell ref="B46:B47"/>
    <mergeCell ref="C46:C47"/>
    <mergeCell ref="F46:F47"/>
    <mergeCell ref="A39:A40"/>
    <mergeCell ref="B39:B40"/>
    <mergeCell ref="D39:D40"/>
    <mergeCell ref="F39:F4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C4B5-8378-41CE-A254-98B897F4C5DA}">
  <sheetPr>
    <tabColor rgb="FFFFFF00"/>
  </sheetPr>
  <dimension ref="A1:J9"/>
  <sheetViews>
    <sheetView topLeftCell="A22" workbookViewId="0">
      <selection activeCell="M9" sqref="M9"/>
    </sheetView>
  </sheetViews>
  <sheetFormatPr baseColWidth="10" defaultRowHeight="15" x14ac:dyDescent="0.25"/>
  <cols>
    <col min="1" max="1" width="7.140625" bestFit="1" customWidth="1"/>
    <col min="3" max="3" width="16.85546875" bestFit="1" customWidth="1"/>
    <col min="7" max="7" width="15" bestFit="1" customWidth="1"/>
    <col min="8" max="8" width="13.5703125" customWidth="1"/>
  </cols>
  <sheetData>
    <row r="1" spans="1:10" ht="21" x14ac:dyDescent="0.35">
      <c r="A1" s="283" t="s">
        <v>196</v>
      </c>
      <c r="B1" s="283"/>
      <c r="C1" s="283"/>
      <c r="D1" s="283"/>
      <c r="E1" s="283"/>
      <c r="F1" s="283"/>
      <c r="G1" s="283"/>
      <c r="H1" s="283"/>
      <c r="I1" s="283"/>
      <c r="J1" s="283"/>
    </row>
    <row r="3" spans="1:10" ht="15.75" thickBot="1" x14ac:dyDescent="0.3"/>
    <row r="4" spans="1:10" s="1" customFormat="1" ht="30" x14ac:dyDescent="0.25">
      <c r="A4" s="9" t="s">
        <v>187</v>
      </c>
      <c r="B4" s="6" t="s">
        <v>118</v>
      </c>
      <c r="C4" s="165" t="s">
        <v>190</v>
      </c>
      <c r="D4" s="6" t="s">
        <v>189</v>
      </c>
      <c r="E4" s="6" t="s">
        <v>192</v>
      </c>
      <c r="F4" s="6" t="s">
        <v>188</v>
      </c>
      <c r="G4" s="165" t="s">
        <v>191</v>
      </c>
      <c r="H4" s="165" t="s">
        <v>194</v>
      </c>
      <c r="I4" s="165" t="s">
        <v>195</v>
      </c>
      <c r="J4" s="178" t="s">
        <v>193</v>
      </c>
    </row>
    <row r="5" spans="1:10" s="1" customFormat="1" ht="19.5" customHeight="1" x14ac:dyDescent="0.25">
      <c r="A5" s="10" t="s">
        <v>61</v>
      </c>
      <c r="B5" s="179"/>
      <c r="C5" s="179"/>
      <c r="D5" s="179"/>
      <c r="E5" s="179"/>
      <c r="F5" s="180"/>
      <c r="G5" s="179"/>
      <c r="H5" s="85"/>
      <c r="I5" s="180"/>
      <c r="J5" s="181"/>
    </row>
    <row r="6" spans="1:10" s="1" customFormat="1" ht="19.5" customHeight="1" x14ac:dyDescent="0.25">
      <c r="A6" s="10" t="s">
        <v>62</v>
      </c>
      <c r="B6" s="179"/>
      <c r="C6" s="179"/>
      <c r="D6" s="179"/>
      <c r="E6" s="179"/>
      <c r="F6" s="180"/>
      <c r="G6" s="179"/>
      <c r="H6" s="85"/>
      <c r="I6" s="180"/>
      <c r="J6" s="181"/>
    </row>
    <row r="7" spans="1:10" s="1" customFormat="1" ht="19.5" customHeight="1" x14ac:dyDescent="0.25">
      <c r="A7" s="10" t="s">
        <v>63</v>
      </c>
      <c r="B7" s="179"/>
      <c r="C7" s="179"/>
      <c r="D7" s="179"/>
      <c r="E7" s="179"/>
      <c r="F7" s="180"/>
      <c r="G7" s="179"/>
      <c r="H7" s="85"/>
      <c r="I7" s="180"/>
      <c r="J7" s="181"/>
    </row>
    <row r="8" spans="1:10" s="1" customFormat="1" ht="19.5" customHeight="1" x14ac:dyDescent="0.25">
      <c r="A8" s="10" t="s">
        <v>64</v>
      </c>
      <c r="B8" s="179"/>
      <c r="C8" s="179"/>
      <c r="D8" s="179"/>
      <c r="E8" s="179"/>
      <c r="F8" s="180"/>
      <c r="G8" s="179"/>
      <c r="H8" s="85"/>
      <c r="I8" s="180"/>
      <c r="J8" s="181"/>
    </row>
    <row r="9" spans="1:10" s="1" customFormat="1" ht="19.5" customHeight="1" thickBot="1" x14ac:dyDescent="0.3">
      <c r="A9" s="14" t="s">
        <v>65</v>
      </c>
      <c r="B9" s="182"/>
      <c r="C9" s="179"/>
      <c r="D9" s="182"/>
      <c r="E9" s="182"/>
      <c r="F9" s="183"/>
      <c r="G9" s="182"/>
      <c r="H9" s="81"/>
      <c r="I9" s="183"/>
      <c r="J9" s="184"/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974A-CD6A-4E35-B226-C2141D8548D4}">
  <sheetPr>
    <tabColor rgb="FFFFFF00"/>
  </sheetPr>
  <dimension ref="A1:R60"/>
  <sheetViews>
    <sheetView tabSelected="1" workbookViewId="0">
      <selection activeCell="H25" sqref="H25"/>
    </sheetView>
  </sheetViews>
  <sheetFormatPr baseColWidth="10" defaultRowHeight="12.75" x14ac:dyDescent="0.25"/>
  <cols>
    <col min="1" max="1" width="72.140625" style="57" bestFit="1" customWidth="1"/>
    <col min="2" max="2" width="13.7109375" style="57" customWidth="1"/>
    <col min="3" max="3" width="11.42578125" style="57"/>
    <col min="4" max="4" width="22.5703125" style="57" customWidth="1"/>
    <col min="5" max="5" width="13.42578125" style="57" customWidth="1"/>
    <col min="6" max="7" width="11.42578125" style="57"/>
    <col min="8" max="8" width="47.7109375" style="57" bestFit="1" customWidth="1"/>
    <col min="9" max="9" width="10.7109375" style="57" bestFit="1" customWidth="1"/>
    <col min="10" max="12" width="11.5703125" style="57" bestFit="1" customWidth="1"/>
    <col min="13" max="16384" width="11.42578125" style="57"/>
  </cols>
  <sheetData>
    <row r="1" spans="1:18" ht="15" x14ac:dyDescent="0.25">
      <c r="A1" s="265" t="s">
        <v>8</v>
      </c>
      <c r="B1" s="213"/>
      <c r="C1" s="213"/>
      <c r="D1" s="213"/>
      <c r="E1" s="213"/>
      <c r="F1" s="214"/>
    </row>
    <row r="2" spans="1:18" x14ac:dyDescent="0.25">
      <c r="A2" s="192" t="s">
        <v>185</v>
      </c>
      <c r="B2" s="215"/>
      <c r="C2" s="216"/>
      <c r="D2" s="215"/>
      <c r="E2" s="215"/>
      <c r="F2" s="151"/>
    </row>
    <row r="3" spans="1:18" ht="13.5" thickBot="1" x14ac:dyDescent="0.3">
      <c r="A3" s="192" t="s">
        <v>186</v>
      </c>
      <c r="B3" s="215"/>
      <c r="C3" s="216"/>
      <c r="D3" s="215"/>
      <c r="E3" s="215"/>
      <c r="F3" s="151"/>
    </row>
    <row r="4" spans="1:18" ht="15" customHeight="1" x14ac:dyDescent="0.25">
      <c r="A4" s="192"/>
      <c r="B4" s="215"/>
      <c r="C4" s="215"/>
      <c r="D4" s="215"/>
      <c r="E4" s="215"/>
      <c r="F4" s="146"/>
      <c r="H4" s="62" t="s">
        <v>158</v>
      </c>
      <c r="I4" s="145"/>
    </row>
    <row r="5" spans="1:18" ht="15" customHeight="1" x14ac:dyDescent="0.25">
      <c r="A5" s="266" t="s">
        <v>107</v>
      </c>
      <c r="B5" s="217"/>
      <c r="C5" s="218"/>
      <c r="D5" s="219"/>
      <c r="E5" s="219"/>
      <c r="F5" s="151"/>
      <c r="H5" s="60" t="s">
        <v>163</v>
      </c>
      <c r="I5" s="151"/>
    </row>
    <row r="6" spans="1:18" ht="15" customHeight="1" x14ac:dyDescent="0.25">
      <c r="A6" s="266" t="s">
        <v>183</v>
      </c>
      <c r="B6" s="217"/>
      <c r="C6" s="218"/>
      <c r="D6" s="219"/>
      <c r="E6" s="219"/>
      <c r="F6" s="151"/>
      <c r="H6" s="60"/>
      <c r="I6" s="146"/>
    </row>
    <row r="7" spans="1:18" ht="15" customHeight="1" x14ac:dyDescent="0.25">
      <c r="A7" s="266" t="s">
        <v>174</v>
      </c>
      <c r="B7" s="217"/>
      <c r="C7" s="218"/>
      <c r="D7" s="219"/>
      <c r="E7" s="219"/>
      <c r="F7" s="151"/>
      <c r="H7" s="60" t="s">
        <v>176</v>
      </c>
      <c r="I7" s="151"/>
    </row>
    <row r="8" spans="1:18" ht="15" customHeight="1" x14ac:dyDescent="0.25">
      <c r="A8" s="266" t="s">
        <v>21</v>
      </c>
      <c r="B8" s="217"/>
      <c r="C8" s="218"/>
      <c r="D8" s="219"/>
      <c r="E8" s="219"/>
      <c r="F8" s="151"/>
      <c r="H8" s="60" t="s">
        <v>159</v>
      </c>
      <c r="I8" s="162"/>
    </row>
    <row r="9" spans="1:18" ht="15" customHeight="1" x14ac:dyDescent="0.25">
      <c r="A9" s="266"/>
      <c r="B9" s="215"/>
      <c r="C9" s="215"/>
      <c r="D9" s="219"/>
      <c r="E9" s="219"/>
      <c r="F9" s="151"/>
      <c r="H9" s="60" t="s">
        <v>160</v>
      </c>
      <c r="I9" s="151"/>
    </row>
    <row r="10" spans="1:18" ht="15" customHeight="1" x14ac:dyDescent="0.25">
      <c r="A10" s="192" t="s">
        <v>157</v>
      </c>
      <c r="B10" s="215"/>
      <c r="C10" s="215"/>
      <c r="D10" s="215"/>
      <c r="E10" s="215"/>
      <c r="F10" s="151"/>
      <c r="H10" s="60" t="s">
        <v>161</v>
      </c>
      <c r="I10" s="162"/>
    </row>
    <row r="11" spans="1:18" ht="15" customHeight="1" thickBot="1" x14ac:dyDescent="0.3">
      <c r="A11" s="196" t="s">
        <v>60</v>
      </c>
      <c r="B11" s="220"/>
      <c r="C11" s="221"/>
      <c r="D11" s="222"/>
      <c r="E11" s="222"/>
      <c r="F11" s="223"/>
      <c r="H11" s="60" t="s">
        <v>162</v>
      </c>
      <c r="I11" s="151"/>
    </row>
    <row r="12" spans="1:18" ht="15" customHeight="1" x14ac:dyDescent="0.25">
      <c r="H12" s="60" t="s">
        <v>164</v>
      </c>
      <c r="I12" s="151"/>
    </row>
    <row r="13" spans="1:18" ht="15" customHeight="1" thickBot="1" x14ac:dyDescent="0.3">
      <c r="H13" s="60" t="s">
        <v>165</v>
      </c>
      <c r="I13" s="168"/>
      <c r="R13" s="77"/>
    </row>
    <row r="14" spans="1:18" ht="24" customHeight="1" x14ac:dyDescent="0.25">
      <c r="A14" s="25" t="s">
        <v>22</v>
      </c>
      <c r="B14" s="50"/>
      <c r="C14" s="26"/>
      <c r="D14" s="26"/>
      <c r="E14" s="119"/>
      <c r="F14" s="118">
        <f>SUM(F1:F13)</f>
        <v>0</v>
      </c>
      <c r="H14" s="60" t="s">
        <v>166</v>
      </c>
      <c r="I14" s="151"/>
    </row>
    <row r="15" spans="1:18" ht="25.5" x14ac:dyDescent="0.25">
      <c r="A15" s="44"/>
      <c r="B15" s="45" t="s">
        <v>42</v>
      </c>
      <c r="C15" s="45" t="s">
        <v>14</v>
      </c>
      <c r="D15" s="45" t="s">
        <v>43</v>
      </c>
      <c r="E15" s="120" t="s">
        <v>14</v>
      </c>
      <c r="F15" s="29" t="s">
        <v>44</v>
      </c>
      <c r="H15" s="60" t="s">
        <v>168</v>
      </c>
      <c r="I15" s="151"/>
    </row>
    <row r="16" spans="1:18" ht="15" customHeight="1" x14ac:dyDescent="0.25">
      <c r="A16" s="27" t="s">
        <v>23</v>
      </c>
      <c r="H16" s="60" t="s">
        <v>167</v>
      </c>
      <c r="I16" s="151"/>
    </row>
    <row r="17" spans="1:9" ht="15" customHeight="1" x14ac:dyDescent="0.25">
      <c r="A17" s="30" t="s">
        <v>45</v>
      </c>
      <c r="B17" s="53">
        <f>$F$14</f>
        <v>0</v>
      </c>
      <c r="C17" s="51"/>
      <c r="D17" s="51"/>
      <c r="E17" s="130">
        <f>I4</f>
        <v>0</v>
      </c>
      <c r="F17" s="55">
        <f>E17*B17</f>
        <v>0</v>
      </c>
      <c r="H17" s="60" t="s">
        <v>169</v>
      </c>
      <c r="I17" s="151"/>
    </row>
    <row r="18" spans="1:9" ht="15" customHeight="1" x14ac:dyDescent="0.25">
      <c r="A18" s="30" t="s">
        <v>46</v>
      </c>
      <c r="B18" s="53">
        <f>$F$1</f>
        <v>0</v>
      </c>
      <c r="C18" s="32">
        <v>7.4999999999999997E-3</v>
      </c>
      <c r="D18" s="76">
        <f>B18*C18</f>
        <v>0</v>
      </c>
      <c r="E18" s="131">
        <v>0.02</v>
      </c>
      <c r="F18" s="55">
        <f>E18*B18</f>
        <v>0</v>
      </c>
      <c r="H18" s="60" t="s">
        <v>170</v>
      </c>
      <c r="I18" s="148"/>
    </row>
    <row r="19" spans="1:9" ht="15" customHeight="1" x14ac:dyDescent="0.25">
      <c r="A19" s="30" t="s">
        <v>24</v>
      </c>
      <c r="B19" s="34"/>
      <c r="C19" s="32"/>
      <c r="D19" s="76">
        <f>I22</f>
        <v>0</v>
      </c>
      <c r="E19" s="131"/>
      <c r="F19" s="54">
        <f>I23</f>
        <v>0</v>
      </c>
      <c r="H19" s="60" t="s">
        <v>173</v>
      </c>
      <c r="I19" s="151"/>
    </row>
    <row r="20" spans="1:9" ht="15" customHeight="1" x14ac:dyDescent="0.25">
      <c r="A20" s="27" t="s">
        <v>144</v>
      </c>
      <c r="B20" s="58">
        <f>F14</f>
        <v>0</v>
      </c>
      <c r="C20" s="28"/>
      <c r="D20" s="28"/>
      <c r="E20" s="130">
        <v>0.02</v>
      </c>
      <c r="F20" s="144">
        <f>E20*B20</f>
        <v>0</v>
      </c>
      <c r="H20" s="60" t="s">
        <v>208</v>
      </c>
      <c r="I20" s="151"/>
    </row>
    <row r="21" spans="1:9" ht="15" customHeight="1" x14ac:dyDescent="0.25">
      <c r="A21" s="27" t="s">
        <v>25</v>
      </c>
      <c r="B21" s="34"/>
      <c r="C21" s="31"/>
      <c r="D21" s="34"/>
      <c r="E21" s="132"/>
      <c r="F21" s="52"/>
      <c r="H21" s="60" t="s">
        <v>175</v>
      </c>
      <c r="I21" s="160"/>
    </row>
    <row r="22" spans="1:9" ht="15" customHeight="1" x14ac:dyDescent="0.25">
      <c r="A22" s="30" t="s">
        <v>154</v>
      </c>
      <c r="B22" s="53">
        <f>I8</f>
        <v>0</v>
      </c>
      <c r="C22" s="32">
        <v>6.9000000000000006E-2</v>
      </c>
      <c r="D22" s="33">
        <f>B22*C22</f>
        <v>0</v>
      </c>
      <c r="E22" s="131">
        <v>8.5500000000000007E-2</v>
      </c>
      <c r="F22" s="55">
        <f>B22*8.55%</f>
        <v>0</v>
      </c>
      <c r="H22" s="60" t="s">
        <v>171</v>
      </c>
      <c r="I22" s="162"/>
    </row>
    <row r="23" spans="1:9" ht="15" customHeight="1" thickBot="1" x14ac:dyDescent="0.3">
      <c r="A23" s="30" t="s">
        <v>155</v>
      </c>
      <c r="B23" s="53">
        <f>$F$14</f>
        <v>0</v>
      </c>
      <c r="C23" s="32">
        <v>4.0000000000000001E-3</v>
      </c>
      <c r="D23" s="33">
        <f t="shared" ref="D23:D25" si="0">B23*C23</f>
        <v>0</v>
      </c>
      <c r="E23" s="131">
        <v>1.9E-2</v>
      </c>
      <c r="F23" s="55">
        <f>B23*1.9%</f>
        <v>0</v>
      </c>
      <c r="H23" s="66" t="s">
        <v>172</v>
      </c>
      <c r="I23" s="163"/>
    </row>
    <row r="24" spans="1:9" ht="15" customHeight="1" x14ac:dyDescent="0.25">
      <c r="A24" s="30" t="s">
        <v>156</v>
      </c>
      <c r="B24" s="53">
        <f>I10</f>
        <v>0</v>
      </c>
      <c r="C24" s="32">
        <v>4.0099999999999997E-2</v>
      </c>
      <c r="D24" s="33">
        <f t="shared" si="0"/>
        <v>0</v>
      </c>
      <c r="E24" s="131">
        <v>6.0100000000000001E-2</v>
      </c>
      <c r="F24" s="55">
        <f>B24*6.01%</f>
        <v>0</v>
      </c>
    </row>
    <row r="25" spans="1:9" ht="15" customHeight="1" x14ac:dyDescent="0.25">
      <c r="A25" s="30" t="s">
        <v>152</v>
      </c>
      <c r="B25" s="53">
        <f>I11</f>
        <v>0</v>
      </c>
      <c r="C25" s="32">
        <v>9.7199999999999995E-2</v>
      </c>
      <c r="D25" s="33">
        <f t="shared" si="0"/>
        <v>0</v>
      </c>
      <c r="E25" s="131">
        <v>0.1457</v>
      </c>
      <c r="F25" s="54">
        <f t="shared" ref="F25:F26" si="1">E25*B25</f>
        <v>0</v>
      </c>
    </row>
    <row r="26" spans="1:9" ht="15" customHeight="1" x14ac:dyDescent="0.25">
      <c r="A26" s="30" t="s">
        <v>153</v>
      </c>
      <c r="B26" s="53">
        <f>I7</f>
        <v>0</v>
      </c>
      <c r="C26" s="32">
        <v>1.4E-3</v>
      </c>
      <c r="D26" s="33">
        <f>C26*B26</f>
        <v>0</v>
      </c>
      <c r="E26" s="131">
        <v>2.0999999999999999E-3</v>
      </c>
      <c r="F26" s="54">
        <f t="shared" si="1"/>
        <v>0</v>
      </c>
    </row>
    <row r="27" spans="1:9" ht="15" customHeight="1" x14ac:dyDescent="0.25">
      <c r="A27" s="97"/>
      <c r="B27" s="98"/>
      <c r="C27" s="99"/>
      <c r="D27" s="100"/>
      <c r="E27" s="133"/>
      <c r="F27" s="101"/>
    </row>
    <row r="28" spans="1:9" ht="15" customHeight="1" x14ac:dyDescent="0.25">
      <c r="A28" s="35" t="s">
        <v>49</v>
      </c>
      <c r="B28" s="53">
        <f>F14</f>
        <v>0</v>
      </c>
      <c r="C28" s="31"/>
      <c r="D28" s="34"/>
      <c r="E28" s="132">
        <f>I18</f>
        <v>0</v>
      </c>
      <c r="F28" s="55">
        <f>E28*B28</f>
        <v>0</v>
      </c>
    </row>
    <row r="29" spans="1:9" ht="15" customHeight="1" x14ac:dyDescent="0.25">
      <c r="A29" s="27" t="s">
        <v>146</v>
      </c>
      <c r="B29" s="166">
        <f>I19</f>
        <v>0</v>
      </c>
      <c r="C29" s="31"/>
      <c r="D29" s="34"/>
      <c r="E29" s="132">
        <v>4.2000000000000003E-2</v>
      </c>
      <c r="F29" s="55">
        <f>E29*B29</f>
        <v>0</v>
      </c>
    </row>
    <row r="30" spans="1:9" ht="15" customHeight="1" x14ac:dyDescent="0.25">
      <c r="A30" s="27" t="s">
        <v>145</v>
      </c>
      <c r="B30" s="53">
        <f>F14</f>
        <v>0</v>
      </c>
      <c r="C30" s="31"/>
      <c r="D30" s="34"/>
      <c r="E30" s="134">
        <v>1.643E-2</v>
      </c>
      <c r="F30" s="55">
        <f>E30*B30</f>
        <v>0</v>
      </c>
    </row>
    <row r="31" spans="1:9" ht="15" customHeight="1" x14ac:dyDescent="0.25">
      <c r="A31" s="27" t="s">
        <v>27</v>
      </c>
      <c r="B31" s="77">
        <f>I13</f>
        <v>0</v>
      </c>
      <c r="C31" s="32">
        <v>2.9000000000000001E-2</v>
      </c>
      <c r="D31" s="33">
        <f>B31*C31</f>
        <v>0</v>
      </c>
      <c r="E31" s="131"/>
      <c r="F31" s="52"/>
    </row>
    <row r="32" spans="1:9" ht="15" customHeight="1" x14ac:dyDescent="0.25">
      <c r="A32" s="27" t="s">
        <v>28</v>
      </c>
      <c r="B32" s="77">
        <f>B31</f>
        <v>0</v>
      </c>
      <c r="C32" s="32">
        <v>6.8000000000000005E-2</v>
      </c>
      <c r="D32" s="33">
        <f>B32*C32</f>
        <v>0</v>
      </c>
      <c r="E32" s="131"/>
      <c r="F32" s="52"/>
    </row>
    <row r="33" spans="1:11" ht="15" customHeight="1" x14ac:dyDescent="0.25">
      <c r="A33" s="102" t="s">
        <v>53</v>
      </c>
      <c r="B33" s="53">
        <f>I14</f>
        <v>0</v>
      </c>
      <c r="C33" s="99">
        <v>9.7000000000000003E-2</v>
      </c>
      <c r="D33" s="33">
        <f>B33*-C33</f>
        <v>0</v>
      </c>
      <c r="E33" s="121"/>
      <c r="F33" s="143">
        <f>C33*B33</f>
        <v>0</v>
      </c>
    </row>
    <row r="34" spans="1:11" ht="15" customHeight="1" x14ac:dyDescent="0.25">
      <c r="A34" s="97" t="s">
        <v>66</v>
      </c>
      <c r="B34" s="135"/>
      <c r="C34" s="136"/>
      <c r="D34" s="137"/>
      <c r="E34" s="138"/>
      <c r="F34" s="139">
        <f>-I12</f>
        <v>0</v>
      </c>
    </row>
    <row r="35" spans="1:11" ht="15" customHeight="1" x14ac:dyDescent="0.25">
      <c r="A35" s="97" t="s">
        <v>184</v>
      </c>
      <c r="B35" s="98"/>
      <c r="C35" s="99">
        <v>0.11310000000000001</v>
      </c>
      <c r="D35" s="161"/>
      <c r="E35" s="122"/>
      <c r="F35" s="104"/>
    </row>
    <row r="36" spans="1:11" ht="18.75" customHeight="1" x14ac:dyDescent="0.25">
      <c r="A36" s="97" t="s">
        <v>54</v>
      </c>
      <c r="B36" s="98"/>
      <c r="C36" s="99"/>
      <c r="D36" s="161"/>
      <c r="E36" s="122">
        <v>1.5</v>
      </c>
      <c r="F36" s="104"/>
    </row>
    <row r="37" spans="1:11" ht="15" customHeight="1" x14ac:dyDescent="0.25">
      <c r="A37" s="27" t="s">
        <v>29</v>
      </c>
      <c r="B37" s="36"/>
      <c r="C37" s="28"/>
      <c r="D37" s="37">
        <f>SUM(D16:D35)</f>
        <v>0</v>
      </c>
      <c r="E37" s="123"/>
      <c r="F37" s="104">
        <f>SUM(F16:F36)</f>
        <v>0</v>
      </c>
    </row>
    <row r="38" spans="1:11" ht="15" customHeight="1" x14ac:dyDescent="0.25">
      <c r="A38" s="27"/>
      <c r="B38" s="36"/>
      <c r="C38" s="28"/>
      <c r="D38" s="36"/>
      <c r="E38" s="124"/>
      <c r="F38" s="52"/>
    </row>
    <row r="39" spans="1:11" ht="15" customHeight="1" x14ac:dyDescent="0.25">
      <c r="A39" s="38" t="s">
        <v>30</v>
      </c>
      <c r="B39" s="36"/>
      <c r="C39" s="28"/>
      <c r="D39" s="36"/>
      <c r="E39" s="124"/>
      <c r="F39" s="55">
        <f>F14-D37</f>
        <v>0</v>
      </c>
    </row>
    <row r="40" spans="1:11" ht="19.5" customHeight="1" x14ac:dyDescent="0.25">
      <c r="A40" s="102" t="s">
        <v>31</v>
      </c>
      <c r="B40" s="228"/>
      <c r="C40" s="229"/>
      <c r="D40" s="228"/>
      <c r="E40" s="230"/>
      <c r="F40" s="212">
        <f>IF(K47&lt;0,0,K47)</f>
        <v>0</v>
      </c>
      <c r="G40" s="186"/>
      <c r="H40" s="185" t="s">
        <v>59</v>
      </c>
      <c r="K40" s="69"/>
    </row>
    <row r="41" spans="1:11" ht="16.5" customHeight="1" thickBot="1" x14ac:dyDescent="0.3">
      <c r="A41" s="292" t="s">
        <v>32</v>
      </c>
      <c r="B41" s="294" t="s">
        <v>33</v>
      </c>
      <c r="C41" s="231" t="s">
        <v>14</v>
      </c>
      <c r="D41" s="296"/>
      <c r="E41" s="232"/>
      <c r="F41" s="298" t="s">
        <v>34</v>
      </c>
      <c r="G41" s="186"/>
      <c r="H41" s="186"/>
    </row>
    <row r="42" spans="1:11" x14ac:dyDescent="0.25">
      <c r="A42" s="293"/>
      <c r="B42" s="295"/>
      <c r="C42" s="233" t="s">
        <v>35</v>
      </c>
      <c r="D42" s="297"/>
      <c r="E42" s="234"/>
      <c r="F42" s="299"/>
      <c r="G42" s="186"/>
      <c r="H42" s="188" t="s">
        <v>56</v>
      </c>
      <c r="I42" s="70">
        <f>F14</f>
        <v>0</v>
      </c>
      <c r="J42" s="71">
        <v>2.4E-2</v>
      </c>
      <c r="K42" s="72">
        <f>J42*I42</f>
        <v>0</v>
      </c>
    </row>
    <row r="43" spans="1:11" ht="21" customHeight="1" x14ac:dyDescent="0.25">
      <c r="A43" s="235" t="s">
        <v>36</v>
      </c>
      <c r="B43" s="236">
        <f>B47</f>
        <v>0</v>
      </c>
      <c r="C43" s="237">
        <v>0.21</v>
      </c>
      <c r="D43" s="228"/>
      <c r="E43" s="230"/>
      <c r="F43" s="143">
        <f>C43*B43</f>
        <v>0</v>
      </c>
      <c r="G43" s="186"/>
      <c r="H43" s="192" t="s">
        <v>55</v>
      </c>
      <c r="I43" s="73">
        <f>I42</f>
        <v>0</v>
      </c>
      <c r="J43" s="74">
        <v>7.4999999999999997E-3</v>
      </c>
      <c r="K43" s="65">
        <f t="shared" ref="K43" si="2">J43*I43</f>
        <v>0</v>
      </c>
    </row>
    <row r="44" spans="1:11" ht="21" customHeight="1" x14ac:dyDescent="0.25">
      <c r="A44" s="267" t="s">
        <v>198</v>
      </c>
      <c r="B44" s="236"/>
      <c r="C44" s="237"/>
      <c r="D44" s="228"/>
      <c r="E44" s="230"/>
      <c r="F44" s="143"/>
      <c r="G44" s="186"/>
      <c r="H44" s="192"/>
      <c r="I44" s="73"/>
      <c r="J44" s="74"/>
      <c r="K44" s="65"/>
    </row>
    <row r="45" spans="1:11" ht="21" customHeight="1" x14ac:dyDescent="0.25">
      <c r="A45" s="267" t="s">
        <v>199</v>
      </c>
      <c r="B45" s="245"/>
      <c r="C45" s="246"/>
      <c r="D45" s="205"/>
      <c r="E45" s="206"/>
      <c r="F45" s="207"/>
      <c r="G45" s="186"/>
      <c r="H45" s="192"/>
      <c r="I45" s="73"/>
      <c r="J45" s="74"/>
      <c r="K45" s="65"/>
    </row>
    <row r="46" spans="1:11" ht="19.5" customHeight="1" x14ac:dyDescent="0.25">
      <c r="A46" s="238"/>
      <c r="B46" s="239"/>
      <c r="C46" s="240"/>
      <c r="D46" s="210" t="s">
        <v>37</v>
      </c>
      <c r="E46" s="211"/>
      <c r="F46" s="143">
        <f>F39-F43+F45</f>
        <v>0</v>
      </c>
      <c r="G46" s="186"/>
      <c r="H46" s="192" t="s">
        <v>57</v>
      </c>
      <c r="I46" s="73">
        <f>B31+B33</f>
        <v>0</v>
      </c>
      <c r="J46" s="74">
        <v>1.7000000000000001E-2</v>
      </c>
      <c r="K46" s="65">
        <f>-J46*I46</f>
        <v>0</v>
      </c>
    </row>
    <row r="47" spans="1:11" ht="26.25" thickBot="1" x14ac:dyDescent="0.3">
      <c r="A47" s="97" t="s">
        <v>38</v>
      </c>
      <c r="B47" s="208">
        <f>I15</f>
        <v>0</v>
      </c>
      <c r="C47" s="209"/>
      <c r="D47" s="210" t="s">
        <v>39</v>
      </c>
      <c r="E47" s="211"/>
      <c r="F47" s="212">
        <f>K55</f>
        <v>0</v>
      </c>
      <c r="G47" s="186"/>
      <c r="H47" s="196" t="s">
        <v>58</v>
      </c>
      <c r="I47" s="67"/>
      <c r="J47" s="67"/>
      <c r="K47" s="83">
        <f>SUM(K42:K46)</f>
        <v>0</v>
      </c>
    </row>
    <row r="48" spans="1:11" x14ac:dyDescent="0.25">
      <c r="A48" s="284"/>
      <c r="B48" s="286"/>
      <c r="C48" s="288"/>
      <c r="D48" s="224" t="s">
        <v>40</v>
      </c>
      <c r="E48" s="225"/>
      <c r="F48" s="290">
        <f>F14+F37</f>
        <v>0</v>
      </c>
      <c r="G48" s="186"/>
      <c r="H48" s="186"/>
    </row>
    <row r="49" spans="1:11" ht="13.5" thickBot="1" x14ac:dyDescent="0.3">
      <c r="A49" s="285"/>
      <c r="B49" s="287"/>
      <c r="C49" s="289"/>
      <c r="D49" s="226" t="s">
        <v>41</v>
      </c>
      <c r="E49" s="227"/>
      <c r="F49" s="291"/>
      <c r="G49" s="186"/>
      <c r="H49" s="186"/>
    </row>
    <row r="50" spans="1:11" ht="15.75" customHeight="1" thickBot="1" x14ac:dyDescent="0.3">
      <c r="A50" s="186"/>
      <c r="B50" s="186"/>
      <c r="C50" s="186"/>
      <c r="D50" s="186"/>
      <c r="E50" s="186"/>
      <c r="F50" s="186"/>
      <c r="G50" s="186"/>
      <c r="H50" s="185" t="s">
        <v>67</v>
      </c>
    </row>
    <row r="51" spans="1:11" ht="15.75" customHeight="1" x14ac:dyDescent="0.25">
      <c r="A51" s="186"/>
      <c r="B51" s="186"/>
      <c r="C51" s="186"/>
      <c r="D51" s="186"/>
      <c r="E51" s="186"/>
      <c r="F51" s="186"/>
      <c r="G51" s="186"/>
      <c r="H51" s="188" t="s">
        <v>68</v>
      </c>
      <c r="I51" s="63"/>
      <c r="J51" s="63"/>
      <c r="K51" s="64">
        <f>I12</f>
        <v>0</v>
      </c>
    </row>
    <row r="52" spans="1:11" ht="15.75" customHeight="1" x14ac:dyDescent="0.25">
      <c r="A52" s="186"/>
      <c r="B52" s="186"/>
      <c r="C52" s="186"/>
      <c r="D52" s="186"/>
      <c r="E52" s="186"/>
      <c r="F52" s="186"/>
      <c r="G52" s="186"/>
      <c r="H52" s="192" t="s">
        <v>69</v>
      </c>
      <c r="I52" s="61"/>
      <c r="J52" s="61"/>
      <c r="K52" s="68">
        <f>-F35</f>
        <v>0</v>
      </c>
    </row>
    <row r="53" spans="1:11" ht="15.75" customHeight="1" x14ac:dyDescent="0.25">
      <c r="A53" s="186"/>
      <c r="B53" s="186"/>
      <c r="C53" s="186"/>
      <c r="D53" s="186"/>
      <c r="E53" s="186"/>
      <c r="F53" s="186"/>
      <c r="G53" s="186"/>
      <c r="H53" s="192" t="s">
        <v>70</v>
      </c>
      <c r="I53" s="73">
        <f>F14</f>
        <v>0</v>
      </c>
      <c r="J53" s="74">
        <v>1.7999999999999999E-2</v>
      </c>
      <c r="K53" s="68">
        <f>J53*I53</f>
        <v>0</v>
      </c>
    </row>
    <row r="54" spans="1:11" ht="15.75" customHeight="1" x14ac:dyDescent="0.25">
      <c r="A54" s="186"/>
      <c r="B54" s="186"/>
      <c r="C54" s="186"/>
      <c r="D54" s="186"/>
      <c r="E54" s="186"/>
      <c r="F54" s="186"/>
      <c r="G54" s="186"/>
      <c r="H54" s="192" t="s">
        <v>26</v>
      </c>
      <c r="I54" s="61">
        <f>B5</f>
        <v>0</v>
      </c>
      <c r="J54" s="61">
        <v>1.5</v>
      </c>
      <c r="K54" s="68">
        <f>J54*I54</f>
        <v>0</v>
      </c>
    </row>
    <row r="55" spans="1:11" ht="15.75" customHeight="1" thickBot="1" x14ac:dyDescent="0.3">
      <c r="A55" s="186"/>
      <c r="B55" s="186"/>
      <c r="C55" s="186"/>
      <c r="D55" s="186"/>
      <c r="E55" s="186"/>
      <c r="F55" s="186"/>
      <c r="G55" s="186"/>
      <c r="H55" s="196" t="s">
        <v>71</v>
      </c>
      <c r="I55" s="67"/>
      <c r="J55" s="67"/>
      <c r="K55" s="83">
        <f>SUM(K51:K54)</f>
        <v>0</v>
      </c>
    </row>
    <row r="56" spans="1:11" x14ac:dyDescent="0.25">
      <c r="A56" s="186"/>
      <c r="B56" s="186"/>
      <c r="C56" s="186"/>
      <c r="D56" s="186"/>
      <c r="E56" s="186"/>
      <c r="F56" s="186"/>
      <c r="G56" s="186"/>
      <c r="H56" s="186"/>
    </row>
    <row r="57" spans="1:11" x14ac:dyDescent="0.25">
      <c r="A57" s="186"/>
      <c r="B57" s="186"/>
      <c r="C57" s="186"/>
      <c r="D57" s="186"/>
      <c r="E57" s="186"/>
      <c r="F57" s="186"/>
      <c r="G57" s="186"/>
      <c r="H57" s="186"/>
    </row>
    <row r="58" spans="1:11" x14ac:dyDescent="0.25">
      <c r="A58" s="186"/>
      <c r="B58" s="186"/>
      <c r="C58" s="186"/>
      <c r="D58" s="186"/>
      <c r="E58" s="186"/>
      <c r="F58" s="186"/>
      <c r="G58" s="186"/>
      <c r="H58" s="186"/>
    </row>
    <row r="59" spans="1:11" x14ac:dyDescent="0.25">
      <c r="A59" s="186"/>
      <c r="B59" s="186"/>
      <c r="C59" s="186"/>
      <c r="D59" s="186"/>
      <c r="E59" s="186"/>
      <c r="F59" s="186"/>
      <c r="G59" s="186"/>
      <c r="H59" s="186"/>
    </row>
    <row r="60" spans="1:11" x14ac:dyDescent="0.25">
      <c r="A60" s="186"/>
      <c r="B60" s="186"/>
      <c r="C60" s="186"/>
      <c r="D60" s="186"/>
      <c r="E60" s="186"/>
      <c r="F60" s="186"/>
      <c r="G60" s="186"/>
      <c r="H60" s="186"/>
    </row>
  </sheetData>
  <mergeCells count="8">
    <mergeCell ref="A48:A49"/>
    <mergeCell ref="B48:B49"/>
    <mergeCell ref="C48:C49"/>
    <mergeCell ref="F48:F49"/>
    <mergeCell ref="A41:A42"/>
    <mergeCell ref="B41:B42"/>
    <mergeCell ref="D41:D42"/>
    <mergeCell ref="F41:F4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FF36-FFA4-483B-B45F-107BBBDE942F}">
  <sheetPr>
    <tabColor rgb="FFFFFF00"/>
  </sheetPr>
  <dimension ref="A1:Q19"/>
  <sheetViews>
    <sheetView topLeftCell="B1" workbookViewId="0">
      <selection activeCell="M4" sqref="M4"/>
    </sheetView>
  </sheetViews>
  <sheetFormatPr baseColWidth="10" defaultRowHeight="15" x14ac:dyDescent="0.25"/>
  <cols>
    <col min="1" max="1" width="39.85546875" style="1" bestFit="1" customWidth="1"/>
    <col min="2" max="2" width="21" style="1" bestFit="1" customWidth="1"/>
    <col min="3" max="16384" width="11.42578125" style="1"/>
  </cols>
  <sheetData>
    <row r="1" spans="1:17" ht="21" x14ac:dyDescent="0.25">
      <c r="A1" s="300" t="s">
        <v>107</v>
      </c>
      <c r="B1" s="300"/>
      <c r="C1" s="300"/>
      <c r="D1" s="300"/>
    </row>
    <row r="2" spans="1:17" ht="15.75" thickBot="1" x14ac:dyDescent="0.3">
      <c r="A2" s="250"/>
    </row>
    <row r="3" spans="1:17" s="254" customFormat="1" ht="30.75" customHeight="1" x14ac:dyDescent="0.25">
      <c r="A3" s="251" t="s">
        <v>203</v>
      </c>
      <c r="B3" s="252"/>
      <c r="C3" s="252"/>
      <c r="D3" s="253"/>
    </row>
    <row r="4" spans="1:17" s="254" customFormat="1" ht="30.75" customHeight="1" x14ac:dyDescent="0.25">
      <c r="A4" s="255" t="s">
        <v>205</v>
      </c>
      <c r="B4" s="256"/>
      <c r="C4" s="256"/>
      <c r="D4" s="257"/>
    </row>
    <row r="5" spans="1:17" s="254" customFormat="1" ht="30.75" customHeight="1" x14ac:dyDescent="0.25">
      <c r="A5" s="258" t="s">
        <v>204</v>
      </c>
      <c r="B5" s="256"/>
      <c r="C5" s="256"/>
      <c r="D5" s="259"/>
    </row>
    <row r="6" spans="1:17" s="254" customFormat="1" ht="30.75" customHeight="1" thickBot="1" x14ac:dyDescent="0.3">
      <c r="A6" s="260" t="s">
        <v>107</v>
      </c>
      <c r="B6" s="261"/>
      <c r="C6" s="261"/>
      <c r="D6" s="262"/>
    </row>
    <row r="10" spans="1:17" ht="15.75" thickBot="1" x14ac:dyDescent="0.3"/>
    <row r="11" spans="1:17" ht="45" x14ac:dyDescent="0.25">
      <c r="A11" s="317"/>
      <c r="B11" s="165" t="s">
        <v>209</v>
      </c>
      <c r="C11" s="165" t="s">
        <v>210</v>
      </c>
      <c r="D11" s="6" t="s">
        <v>211</v>
      </c>
      <c r="E11" s="165" t="s">
        <v>212</v>
      </c>
      <c r="F11" s="165" t="s">
        <v>213</v>
      </c>
      <c r="G11" s="165" t="s">
        <v>214</v>
      </c>
      <c r="H11" s="165" t="s">
        <v>215</v>
      </c>
      <c r="I11" s="165" t="s">
        <v>216</v>
      </c>
      <c r="J11" s="165" t="s">
        <v>217</v>
      </c>
      <c r="K11" s="165" t="s">
        <v>218</v>
      </c>
      <c r="L11" s="165" t="s">
        <v>219</v>
      </c>
      <c r="M11" s="165" t="s">
        <v>220</v>
      </c>
      <c r="N11" s="165" t="s">
        <v>221</v>
      </c>
      <c r="O11" s="165" t="s">
        <v>222</v>
      </c>
      <c r="P11" s="178" t="s">
        <v>223</v>
      </c>
      <c r="Q11" s="318" t="s">
        <v>224</v>
      </c>
    </row>
    <row r="12" spans="1:17" x14ac:dyDescent="0.25">
      <c r="A12" s="10" t="s">
        <v>225</v>
      </c>
      <c r="B12" s="85">
        <v>3700</v>
      </c>
      <c r="C12" s="319">
        <f>B12</f>
        <v>3700</v>
      </c>
      <c r="D12" s="85">
        <v>3428</v>
      </c>
      <c r="E12" s="85">
        <f>D12</f>
        <v>3428</v>
      </c>
      <c r="F12" s="85">
        <f>MIN(C12,E12)</f>
        <v>3428</v>
      </c>
      <c r="G12" s="85">
        <f>F12</f>
        <v>3428</v>
      </c>
      <c r="H12" s="85">
        <f t="shared" ref="H12:H16" si="0">B12-G12</f>
        <v>272</v>
      </c>
      <c r="I12" s="85">
        <v>1539.42</v>
      </c>
      <c r="J12" s="85">
        <f>+I12</f>
        <v>1539.42</v>
      </c>
      <c r="K12" s="85">
        <f>I12*2.5</f>
        <v>3848.55</v>
      </c>
      <c r="L12" s="319">
        <f>+K12</f>
        <v>3848.55</v>
      </c>
      <c r="M12" s="78" t="str">
        <f>IF(C12&gt;J12*4,"OUI","NON")</f>
        <v>NON</v>
      </c>
      <c r="N12" s="78" t="str">
        <f>IF(M12="oui","OUI"," ")</f>
        <v xml:space="preserve"> </v>
      </c>
      <c r="O12" s="85">
        <f>IF(N12="OUI",C12,0)</f>
        <v>0</v>
      </c>
      <c r="P12" s="18">
        <f>O12</f>
        <v>0</v>
      </c>
      <c r="Q12" s="320"/>
    </row>
    <row r="13" spans="1:17" x14ac:dyDescent="0.25">
      <c r="A13" s="10" t="s">
        <v>226</v>
      </c>
      <c r="B13" s="85">
        <v>3700</v>
      </c>
      <c r="C13" s="85">
        <f>C12+B13</f>
        <v>7400</v>
      </c>
      <c r="D13" s="85">
        <v>3428</v>
      </c>
      <c r="E13" s="85">
        <f>E12+D13</f>
        <v>6856</v>
      </c>
      <c r="F13" s="85">
        <f t="shared" ref="F13:F16" si="1">MIN(C13,E13)</f>
        <v>6856</v>
      </c>
      <c r="G13" s="85">
        <f>F13-F12</f>
        <v>3428</v>
      </c>
      <c r="H13" s="85">
        <f t="shared" si="0"/>
        <v>272</v>
      </c>
      <c r="I13" s="85">
        <v>1539.42</v>
      </c>
      <c r="J13" s="85">
        <f>+J12+I13</f>
        <v>3078.84</v>
      </c>
      <c r="K13" s="85">
        <f t="shared" ref="K13:K16" si="2">I13*2.5</f>
        <v>3848.55</v>
      </c>
      <c r="L13" s="85">
        <f>+L12+K13</f>
        <v>7697.1</v>
      </c>
      <c r="M13" s="78" t="str">
        <f t="shared" ref="M13:M15" si="3">IF(C13&gt;J13*4,"OUI","NON")</f>
        <v>NON</v>
      </c>
      <c r="N13" s="78" t="str">
        <f t="shared" ref="N13:N16" si="4">IF(M13="oui","OUI"," ")</f>
        <v xml:space="preserve"> </v>
      </c>
      <c r="O13" s="85">
        <f t="shared" ref="O13:O15" si="5">IF(N13="OUI",C13,0)</f>
        <v>0</v>
      </c>
      <c r="P13" s="18">
        <f>O13-O12</f>
        <v>0</v>
      </c>
      <c r="Q13" s="320"/>
    </row>
    <row r="14" spans="1:17" x14ac:dyDescent="0.25">
      <c r="A14" s="10" t="s">
        <v>227</v>
      </c>
      <c r="B14" s="85">
        <v>3700</v>
      </c>
      <c r="C14" s="85">
        <f>C13+B14</f>
        <v>11100</v>
      </c>
      <c r="D14" s="85">
        <v>3428</v>
      </c>
      <c r="E14" s="85">
        <f t="shared" ref="E14:E16" si="6">E13+D14</f>
        <v>10284</v>
      </c>
      <c r="F14" s="85">
        <f t="shared" si="1"/>
        <v>10284</v>
      </c>
      <c r="G14" s="85">
        <f t="shared" ref="G14:G16" si="7">F14-F13</f>
        <v>3428</v>
      </c>
      <c r="H14" s="85">
        <f t="shared" si="0"/>
        <v>272</v>
      </c>
      <c r="I14" s="85">
        <v>1539.42</v>
      </c>
      <c r="J14" s="85">
        <f t="shared" ref="J14:J16" si="8">+J13+I14</f>
        <v>4618.26</v>
      </c>
      <c r="K14" s="85">
        <f t="shared" si="2"/>
        <v>3848.55</v>
      </c>
      <c r="L14" s="85">
        <f t="shared" ref="L14:L16" si="9">+L13+K14</f>
        <v>11545.650000000001</v>
      </c>
      <c r="M14" s="78" t="str">
        <f t="shared" si="3"/>
        <v>NON</v>
      </c>
      <c r="N14" s="78" t="str">
        <f t="shared" si="4"/>
        <v xml:space="preserve"> </v>
      </c>
      <c r="O14" s="85">
        <f t="shared" si="5"/>
        <v>0</v>
      </c>
      <c r="P14" s="18">
        <f>O14-O13</f>
        <v>0</v>
      </c>
      <c r="Q14" s="320"/>
    </row>
    <row r="15" spans="1:17" x14ac:dyDescent="0.25">
      <c r="A15" s="10" t="s">
        <v>228</v>
      </c>
      <c r="B15" s="85">
        <v>3700</v>
      </c>
      <c r="C15" s="321">
        <f>C14+B15</f>
        <v>14800</v>
      </c>
      <c r="D15" s="85">
        <v>3428</v>
      </c>
      <c r="E15" s="85">
        <f t="shared" si="6"/>
        <v>13712</v>
      </c>
      <c r="F15" s="85">
        <f t="shared" si="1"/>
        <v>13712</v>
      </c>
      <c r="G15" s="85">
        <f t="shared" si="7"/>
        <v>3428</v>
      </c>
      <c r="H15" s="85">
        <f t="shared" si="0"/>
        <v>272</v>
      </c>
      <c r="I15" s="85">
        <v>1539.42</v>
      </c>
      <c r="J15" s="85">
        <f t="shared" si="8"/>
        <v>6157.68</v>
      </c>
      <c r="K15" s="85">
        <f t="shared" si="2"/>
        <v>3848.55</v>
      </c>
      <c r="L15" s="85">
        <f t="shared" si="9"/>
        <v>15394.2</v>
      </c>
      <c r="M15" s="78" t="str">
        <f t="shared" si="3"/>
        <v>NON</v>
      </c>
      <c r="N15" s="78" t="str">
        <f t="shared" si="4"/>
        <v xml:space="preserve"> </v>
      </c>
      <c r="O15" s="85">
        <f t="shared" si="5"/>
        <v>0</v>
      </c>
      <c r="P15" s="18">
        <f>O15-O14</f>
        <v>0</v>
      </c>
      <c r="Q15" s="320"/>
    </row>
    <row r="16" spans="1:17" ht="15.75" thickBot="1" x14ac:dyDescent="0.3">
      <c r="A16" s="10" t="s">
        <v>229</v>
      </c>
      <c r="B16" s="85">
        <v>4387.43</v>
      </c>
      <c r="C16" s="85">
        <f>C15+B16</f>
        <v>19187.43</v>
      </c>
      <c r="D16" s="85">
        <v>3428</v>
      </c>
      <c r="E16" s="85">
        <f t="shared" si="6"/>
        <v>17140</v>
      </c>
      <c r="F16" s="85">
        <f t="shared" si="1"/>
        <v>17140</v>
      </c>
      <c r="G16" s="85">
        <f t="shared" si="7"/>
        <v>3428</v>
      </c>
      <c r="H16" s="85">
        <f t="shared" si="0"/>
        <v>959.43000000000029</v>
      </c>
      <c r="I16" s="85">
        <v>1326.3</v>
      </c>
      <c r="J16" s="85">
        <f t="shared" si="8"/>
        <v>7483.9800000000005</v>
      </c>
      <c r="K16" s="85">
        <f t="shared" si="2"/>
        <v>3315.75</v>
      </c>
      <c r="L16" s="85">
        <f t="shared" si="9"/>
        <v>18709.95</v>
      </c>
      <c r="M16" s="78" t="s">
        <v>230</v>
      </c>
      <c r="N16" s="78" t="str">
        <f t="shared" si="4"/>
        <v>OUI</v>
      </c>
      <c r="O16" s="85">
        <f>IF(N16="OUI",C16,0)</f>
        <v>19187.43</v>
      </c>
      <c r="P16" s="18">
        <f>O16-O15</f>
        <v>19187.43</v>
      </c>
      <c r="Q16" s="322">
        <f>IF(P16&gt;0,C15," ")</f>
        <v>14800</v>
      </c>
    </row>
    <row r="19" spans="10:13" x14ac:dyDescent="0.25">
      <c r="J19" s="1">
        <f>151.67-21</f>
        <v>130.66999999999999</v>
      </c>
      <c r="M19" s="1">
        <f>J19*10.15</f>
        <v>1326.3004999999998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5342-EE92-4B4F-9B43-536A34A02EB0}">
  <sheetPr>
    <tabColor rgb="FFFFFF00"/>
  </sheetPr>
  <dimension ref="A1:R56"/>
  <sheetViews>
    <sheetView topLeftCell="A7" zoomScaleNormal="100" workbookViewId="0">
      <selection activeCell="L11" sqref="L11"/>
    </sheetView>
  </sheetViews>
  <sheetFormatPr baseColWidth="10" defaultRowHeight="12.75" x14ac:dyDescent="0.25"/>
  <cols>
    <col min="1" max="1" width="72.140625" style="57" bestFit="1" customWidth="1"/>
    <col min="2" max="2" width="13.7109375" style="57" customWidth="1"/>
    <col min="3" max="3" width="15" style="57" bestFit="1" customWidth="1"/>
    <col min="4" max="4" width="22.5703125" style="57" customWidth="1"/>
    <col min="5" max="5" width="13.42578125" style="57" customWidth="1"/>
    <col min="6" max="6" width="14" style="57" bestFit="1" customWidth="1"/>
    <col min="7" max="7" width="11.42578125" style="57"/>
    <col min="8" max="8" width="55.42578125" style="57" bestFit="1" customWidth="1"/>
    <col min="9" max="9" width="11.7109375" style="57" bestFit="1" customWidth="1"/>
    <col min="10" max="12" width="11.5703125" style="57" bestFit="1" customWidth="1"/>
    <col min="13" max="16384" width="11.42578125" style="57"/>
  </cols>
  <sheetData>
    <row r="1" spans="1:18" ht="15" x14ac:dyDescent="0.25">
      <c r="A1" s="265" t="s">
        <v>8</v>
      </c>
      <c r="B1" s="213"/>
      <c r="C1" s="213"/>
      <c r="D1" s="213"/>
      <c r="E1" s="213"/>
      <c r="F1" s="214"/>
    </row>
    <row r="2" spans="1:18" x14ac:dyDescent="0.25">
      <c r="A2" s="192" t="s">
        <v>185</v>
      </c>
      <c r="B2" s="215"/>
      <c r="C2" s="216"/>
      <c r="D2" s="215"/>
      <c r="E2" s="215"/>
      <c r="F2" s="151"/>
    </row>
    <row r="3" spans="1:18" ht="13.5" thickBot="1" x14ac:dyDescent="0.3">
      <c r="A3" s="192" t="s">
        <v>186</v>
      </c>
      <c r="B3" s="215"/>
      <c r="C3" s="216"/>
      <c r="D3" s="215"/>
      <c r="E3" s="215"/>
      <c r="F3" s="151"/>
    </row>
    <row r="4" spans="1:18" ht="15" customHeight="1" x14ac:dyDescent="0.25">
      <c r="A4" s="192"/>
      <c r="B4" s="215"/>
      <c r="C4" s="215"/>
      <c r="D4" s="215"/>
      <c r="E4" s="215"/>
      <c r="F4" s="146"/>
      <c r="H4" s="62" t="s">
        <v>158</v>
      </c>
      <c r="I4" s="145"/>
    </row>
    <row r="5" spans="1:18" ht="15" customHeight="1" x14ac:dyDescent="0.25">
      <c r="A5" s="266" t="s">
        <v>107</v>
      </c>
      <c r="B5" s="217"/>
      <c r="C5" s="218"/>
      <c r="D5" s="219"/>
      <c r="E5" s="219"/>
      <c r="F5" s="264"/>
      <c r="H5" s="60" t="s">
        <v>163</v>
      </c>
      <c r="I5" s="151"/>
    </row>
    <row r="6" spans="1:18" ht="15" customHeight="1" x14ac:dyDescent="0.25">
      <c r="A6" s="266" t="s">
        <v>183</v>
      </c>
      <c r="B6" s="217"/>
      <c r="C6" s="218"/>
      <c r="D6" s="219"/>
      <c r="E6" s="219"/>
      <c r="F6" s="151"/>
      <c r="H6" s="60"/>
      <c r="I6" s="146"/>
    </row>
    <row r="7" spans="1:18" ht="15" customHeight="1" x14ac:dyDescent="0.25">
      <c r="A7" s="266" t="s">
        <v>174</v>
      </c>
      <c r="B7" s="217"/>
      <c r="C7" s="218"/>
      <c r="D7" s="219"/>
      <c r="E7" s="219"/>
      <c r="F7" s="151"/>
      <c r="H7" s="60" t="s">
        <v>176</v>
      </c>
      <c r="I7" s="151"/>
    </row>
    <row r="8" spans="1:18" ht="15" customHeight="1" x14ac:dyDescent="0.25">
      <c r="A8" s="266" t="s">
        <v>21</v>
      </c>
      <c r="B8" s="217"/>
      <c r="C8" s="218"/>
      <c r="D8" s="219"/>
      <c r="E8" s="219"/>
      <c r="F8" s="151"/>
      <c r="H8" s="60" t="s">
        <v>159</v>
      </c>
      <c r="I8" s="162"/>
    </row>
    <row r="9" spans="1:18" ht="15" customHeight="1" x14ac:dyDescent="0.25">
      <c r="A9" s="266"/>
      <c r="B9" s="215"/>
      <c r="C9" s="215"/>
      <c r="D9" s="219"/>
      <c r="E9" s="219"/>
      <c r="F9" s="151"/>
      <c r="H9" s="60" t="s">
        <v>160</v>
      </c>
      <c r="I9" s="151"/>
    </row>
    <row r="10" spans="1:18" ht="15" customHeight="1" x14ac:dyDescent="0.25">
      <c r="A10" s="192" t="s">
        <v>157</v>
      </c>
      <c r="B10" s="215"/>
      <c r="C10" s="215"/>
      <c r="D10" s="215"/>
      <c r="E10" s="215"/>
      <c r="F10" s="151"/>
      <c r="H10" s="60" t="s">
        <v>161</v>
      </c>
      <c r="I10" s="162"/>
    </row>
    <row r="11" spans="1:18" ht="15" customHeight="1" thickBot="1" x14ac:dyDescent="0.3">
      <c r="A11" s="196" t="s">
        <v>60</v>
      </c>
      <c r="B11" s="220"/>
      <c r="C11" s="221"/>
      <c r="D11" s="222"/>
      <c r="E11" s="222"/>
      <c r="F11" s="223"/>
      <c r="H11" s="60" t="s">
        <v>162</v>
      </c>
      <c r="I11" s="151"/>
    </row>
    <row r="12" spans="1:18" ht="15" customHeight="1" x14ac:dyDescent="0.25">
      <c r="H12" s="60" t="s">
        <v>164</v>
      </c>
      <c r="I12" s="151"/>
    </row>
    <row r="13" spans="1:18" ht="15" customHeight="1" thickBot="1" x14ac:dyDescent="0.3">
      <c r="H13" s="60" t="s">
        <v>165</v>
      </c>
      <c r="I13" s="168"/>
      <c r="R13" s="77"/>
    </row>
    <row r="14" spans="1:18" ht="24" customHeight="1" x14ac:dyDescent="0.25">
      <c r="A14" s="25" t="s">
        <v>22</v>
      </c>
      <c r="B14" s="50"/>
      <c r="C14" s="26"/>
      <c r="D14" s="26"/>
      <c r="E14" s="119"/>
      <c r="F14" s="118">
        <f>SUM(F1:F13)</f>
        <v>0</v>
      </c>
      <c r="H14" s="60" t="s">
        <v>166</v>
      </c>
      <c r="I14" s="151"/>
    </row>
    <row r="15" spans="1:18" ht="25.5" x14ac:dyDescent="0.25">
      <c r="A15" s="44"/>
      <c r="B15" s="45" t="s">
        <v>42</v>
      </c>
      <c r="C15" s="45" t="s">
        <v>14</v>
      </c>
      <c r="D15" s="45" t="s">
        <v>43</v>
      </c>
      <c r="E15" s="120" t="s">
        <v>14</v>
      </c>
      <c r="F15" s="29" t="s">
        <v>44</v>
      </c>
      <c r="H15" s="60" t="s">
        <v>168</v>
      </c>
      <c r="I15" s="151"/>
    </row>
    <row r="16" spans="1:18" ht="15" customHeight="1" x14ac:dyDescent="0.25">
      <c r="A16" s="27" t="s">
        <v>23</v>
      </c>
      <c r="H16" s="60" t="s">
        <v>167</v>
      </c>
      <c r="I16" s="151"/>
    </row>
    <row r="17" spans="1:9" ht="15" customHeight="1" x14ac:dyDescent="0.25">
      <c r="A17" s="30" t="s">
        <v>45</v>
      </c>
      <c r="B17" s="53">
        <f>$F$14</f>
        <v>0</v>
      </c>
      <c r="C17" s="51"/>
      <c r="D17" s="51"/>
      <c r="E17" s="130">
        <f>I4</f>
        <v>0</v>
      </c>
      <c r="F17" s="55">
        <f>E17*B17</f>
        <v>0</v>
      </c>
      <c r="H17" s="60" t="s">
        <v>169</v>
      </c>
      <c r="I17" s="151"/>
    </row>
    <row r="18" spans="1:9" ht="15" customHeight="1" x14ac:dyDescent="0.25">
      <c r="A18" s="30" t="s">
        <v>46</v>
      </c>
      <c r="B18" s="53">
        <f>$F$1</f>
        <v>0</v>
      </c>
      <c r="C18" s="32">
        <v>7.4999999999999997E-3</v>
      </c>
      <c r="D18" s="76">
        <f>B18*C18</f>
        <v>0</v>
      </c>
      <c r="E18" s="131">
        <v>0.02</v>
      </c>
      <c r="F18" s="55">
        <f>E18*B18</f>
        <v>0</v>
      </c>
      <c r="H18" s="60" t="s">
        <v>170</v>
      </c>
      <c r="I18" s="148"/>
    </row>
    <row r="19" spans="1:9" ht="15" customHeight="1" x14ac:dyDescent="0.25">
      <c r="A19" s="30" t="s">
        <v>24</v>
      </c>
      <c r="B19" s="34"/>
      <c r="C19" s="32"/>
      <c r="D19" s="76">
        <f>I22</f>
        <v>0</v>
      </c>
      <c r="E19" s="131"/>
      <c r="F19" s="54">
        <f>I23</f>
        <v>0</v>
      </c>
      <c r="H19" s="60" t="s">
        <v>173</v>
      </c>
      <c r="I19" s="151"/>
    </row>
    <row r="20" spans="1:9" ht="15" customHeight="1" x14ac:dyDescent="0.25">
      <c r="A20" s="27" t="s">
        <v>144</v>
      </c>
      <c r="B20" s="58">
        <f>F14</f>
        <v>0</v>
      </c>
      <c r="C20" s="28"/>
      <c r="D20" s="28"/>
      <c r="E20" s="130">
        <v>0.02</v>
      </c>
      <c r="F20" s="144">
        <f>E20*B20</f>
        <v>0</v>
      </c>
      <c r="H20" s="60" t="s">
        <v>208</v>
      </c>
      <c r="I20" s="151"/>
    </row>
    <row r="21" spans="1:9" ht="15" customHeight="1" x14ac:dyDescent="0.25">
      <c r="A21" s="27" t="s">
        <v>25</v>
      </c>
      <c r="B21" s="34"/>
      <c r="C21" s="31"/>
      <c r="D21" s="34"/>
      <c r="E21" s="132"/>
      <c r="F21" s="52"/>
      <c r="H21" s="60" t="s">
        <v>175</v>
      </c>
      <c r="I21" s="160"/>
    </row>
    <row r="22" spans="1:9" ht="15" customHeight="1" x14ac:dyDescent="0.25">
      <c r="A22" s="30" t="s">
        <v>154</v>
      </c>
      <c r="B22" s="53">
        <f>I8</f>
        <v>0</v>
      </c>
      <c r="C22" s="32">
        <v>6.9000000000000006E-2</v>
      </c>
      <c r="D22" s="33">
        <f>B22*C22</f>
        <v>0</v>
      </c>
      <c r="E22" s="131">
        <v>8.5500000000000007E-2</v>
      </c>
      <c r="F22" s="55">
        <f>B22*8.55%</f>
        <v>0</v>
      </c>
      <c r="H22" s="60" t="s">
        <v>171</v>
      </c>
      <c r="I22" s="162"/>
    </row>
    <row r="23" spans="1:9" ht="15" customHeight="1" thickBot="1" x14ac:dyDescent="0.3">
      <c r="A23" s="30" t="s">
        <v>155</v>
      </c>
      <c r="B23" s="53">
        <f>$F$14</f>
        <v>0</v>
      </c>
      <c r="C23" s="32">
        <v>4.0000000000000001E-3</v>
      </c>
      <c r="D23" s="33">
        <f t="shared" ref="D23:D25" si="0">B23*C23</f>
        <v>0</v>
      </c>
      <c r="E23" s="131">
        <v>1.9E-2</v>
      </c>
      <c r="F23" s="55">
        <f>B23*1.9%</f>
        <v>0</v>
      </c>
      <c r="H23" s="66" t="s">
        <v>172</v>
      </c>
      <c r="I23" s="163"/>
    </row>
    <row r="24" spans="1:9" ht="15" customHeight="1" x14ac:dyDescent="0.25">
      <c r="A24" s="30" t="s">
        <v>156</v>
      </c>
      <c r="B24" s="53">
        <f>I10</f>
        <v>0</v>
      </c>
      <c r="C24" s="32">
        <v>4.0099999999999997E-2</v>
      </c>
      <c r="D24" s="33">
        <f t="shared" si="0"/>
        <v>0</v>
      </c>
      <c r="E24" s="131">
        <v>6.0100000000000001E-2</v>
      </c>
      <c r="F24" s="55">
        <f>B24*6.01%</f>
        <v>0</v>
      </c>
    </row>
    <row r="25" spans="1:9" ht="15" customHeight="1" x14ac:dyDescent="0.25">
      <c r="A25" s="30" t="s">
        <v>152</v>
      </c>
      <c r="B25" s="53">
        <f>I11</f>
        <v>0</v>
      </c>
      <c r="C25" s="32">
        <v>9.7199999999999995E-2</v>
      </c>
      <c r="D25" s="33">
        <f t="shared" si="0"/>
        <v>0</v>
      </c>
      <c r="E25" s="131">
        <v>0.1457</v>
      </c>
      <c r="F25" s="54">
        <f t="shared" ref="F25:F26" si="1">E25*B25</f>
        <v>0</v>
      </c>
    </row>
    <row r="26" spans="1:9" ht="15" customHeight="1" x14ac:dyDescent="0.25">
      <c r="A26" s="30" t="s">
        <v>153</v>
      </c>
      <c r="B26" s="53">
        <f>I7</f>
        <v>0</v>
      </c>
      <c r="C26" s="32">
        <v>1.4E-3</v>
      </c>
      <c r="D26" s="33">
        <f>C26*B26</f>
        <v>0</v>
      </c>
      <c r="E26" s="131">
        <v>2.0999999999999999E-3</v>
      </c>
      <c r="F26" s="54">
        <f t="shared" si="1"/>
        <v>0</v>
      </c>
    </row>
    <row r="27" spans="1:9" ht="15" customHeight="1" x14ac:dyDescent="0.25">
      <c r="A27" s="97"/>
      <c r="B27" s="98"/>
      <c r="C27" s="99"/>
      <c r="D27" s="100"/>
      <c r="E27" s="133"/>
      <c r="F27" s="101"/>
    </row>
    <row r="28" spans="1:9" ht="15" customHeight="1" x14ac:dyDescent="0.25">
      <c r="A28" s="35" t="s">
        <v>49</v>
      </c>
      <c r="B28" s="53">
        <f>F14</f>
        <v>0</v>
      </c>
      <c r="C28" s="31"/>
      <c r="D28" s="34"/>
      <c r="E28" s="132">
        <f>I18</f>
        <v>0</v>
      </c>
      <c r="F28" s="55">
        <f>E28*B28</f>
        <v>0</v>
      </c>
    </row>
    <row r="29" spans="1:9" ht="15" customHeight="1" x14ac:dyDescent="0.25">
      <c r="A29" s="27" t="s">
        <v>146</v>
      </c>
      <c r="B29" s="166">
        <f>I19</f>
        <v>0</v>
      </c>
      <c r="C29" s="31"/>
      <c r="D29" s="34"/>
      <c r="E29" s="132">
        <v>4.2000000000000003E-2</v>
      </c>
      <c r="F29" s="55">
        <f>E29*B29</f>
        <v>0</v>
      </c>
    </row>
    <row r="30" spans="1:9" ht="15" customHeight="1" x14ac:dyDescent="0.25">
      <c r="A30" s="27" t="s">
        <v>145</v>
      </c>
      <c r="B30" s="53">
        <f>F14</f>
        <v>0</v>
      </c>
      <c r="C30" s="31"/>
      <c r="D30" s="34"/>
      <c r="E30" s="134">
        <v>1.643E-2</v>
      </c>
      <c r="F30" s="55">
        <f>E30*B30</f>
        <v>0</v>
      </c>
    </row>
    <row r="31" spans="1:9" ht="15" customHeight="1" x14ac:dyDescent="0.25">
      <c r="A31" s="27" t="s">
        <v>27</v>
      </c>
      <c r="B31" s="77">
        <f>I13</f>
        <v>0</v>
      </c>
      <c r="C31" s="32">
        <v>2.9000000000000001E-2</v>
      </c>
      <c r="D31" s="33">
        <f>B31*C31</f>
        <v>0</v>
      </c>
      <c r="E31" s="131"/>
      <c r="F31" s="52"/>
    </row>
    <row r="32" spans="1:9" ht="15" customHeight="1" x14ac:dyDescent="0.25">
      <c r="A32" s="27" t="s">
        <v>28</v>
      </c>
      <c r="B32" s="77">
        <f>B31</f>
        <v>0</v>
      </c>
      <c r="C32" s="32">
        <v>6.8000000000000005E-2</v>
      </c>
      <c r="D32" s="33">
        <f>B32*C32</f>
        <v>0</v>
      </c>
      <c r="E32" s="131"/>
      <c r="F32" s="52"/>
    </row>
    <row r="33" spans="1:13" ht="15" customHeight="1" x14ac:dyDescent="0.25">
      <c r="A33" s="102" t="s">
        <v>53</v>
      </c>
      <c r="B33" s="53">
        <f>I14</f>
        <v>0</v>
      </c>
      <c r="C33" s="99">
        <v>9.7000000000000003E-2</v>
      </c>
      <c r="D33" s="33">
        <f>B33*-C33</f>
        <v>0</v>
      </c>
      <c r="E33" s="121"/>
      <c r="F33" s="143">
        <f>C33*B33</f>
        <v>0</v>
      </c>
    </row>
    <row r="34" spans="1:13" ht="15" customHeight="1" x14ac:dyDescent="0.25">
      <c r="A34" s="97" t="s">
        <v>66</v>
      </c>
      <c r="B34" s="135"/>
      <c r="C34" s="136"/>
      <c r="D34" s="137"/>
      <c r="E34" s="138"/>
      <c r="F34" s="139">
        <f>-I12</f>
        <v>0</v>
      </c>
    </row>
    <row r="35" spans="1:13" ht="15" customHeight="1" x14ac:dyDescent="0.25">
      <c r="A35" s="97" t="s">
        <v>184</v>
      </c>
      <c r="B35" s="98"/>
      <c r="C35" s="99">
        <v>0.11310000000000001</v>
      </c>
      <c r="D35" s="161"/>
      <c r="E35" s="122"/>
      <c r="F35" s="104"/>
    </row>
    <row r="36" spans="1:13" ht="18.75" customHeight="1" x14ac:dyDescent="0.25">
      <c r="A36" s="97" t="s">
        <v>54</v>
      </c>
      <c r="B36" s="98"/>
      <c r="C36" s="99"/>
      <c r="D36" s="161"/>
      <c r="E36" s="122">
        <v>1.5</v>
      </c>
      <c r="F36" s="104"/>
    </row>
    <row r="37" spans="1:13" ht="15" customHeight="1" x14ac:dyDescent="0.25">
      <c r="A37" s="27" t="s">
        <v>29</v>
      </c>
      <c r="B37" s="36"/>
      <c r="C37" s="28"/>
      <c r="D37" s="37">
        <f>SUM(D16:D35)</f>
        <v>0</v>
      </c>
      <c r="E37" s="123"/>
      <c r="F37" s="104">
        <f>SUM(F16:F36)</f>
        <v>0</v>
      </c>
      <c r="H37" s="186"/>
    </row>
    <row r="38" spans="1:13" ht="15" customHeight="1" x14ac:dyDescent="0.25">
      <c r="A38" s="27"/>
      <c r="B38" s="36"/>
      <c r="C38" s="28"/>
      <c r="D38" s="36"/>
      <c r="E38" s="124"/>
      <c r="F38" s="52"/>
      <c r="H38" s="186"/>
    </row>
    <row r="39" spans="1:13" ht="15" customHeight="1" x14ac:dyDescent="0.25">
      <c r="A39" s="38" t="s">
        <v>30</v>
      </c>
      <c r="B39" s="36"/>
      <c r="C39" s="28"/>
      <c r="D39" s="36"/>
      <c r="E39" s="124"/>
      <c r="F39" s="55">
        <f>F14-D37</f>
        <v>0</v>
      </c>
      <c r="H39" s="186"/>
    </row>
    <row r="40" spans="1:13" ht="16.5" customHeight="1" x14ac:dyDescent="0.25">
      <c r="A40" s="27" t="s">
        <v>31</v>
      </c>
      <c r="B40" s="36"/>
      <c r="C40" s="28"/>
      <c r="D40" s="36"/>
      <c r="E40" s="124"/>
      <c r="F40" s="212">
        <f>IF(K47&lt;0,0,K47)</f>
        <v>0</v>
      </c>
      <c r="H40" s="185" t="s">
        <v>59</v>
      </c>
      <c r="K40" s="69"/>
    </row>
    <row r="41" spans="1:13" ht="16.5" customHeight="1" thickBot="1" x14ac:dyDescent="0.3">
      <c r="A41" s="301" t="s">
        <v>32</v>
      </c>
      <c r="B41" s="303" t="s">
        <v>33</v>
      </c>
      <c r="C41" s="149" t="s">
        <v>14</v>
      </c>
      <c r="D41" s="305"/>
      <c r="E41" s="125"/>
      <c r="F41" s="298" t="s">
        <v>34</v>
      </c>
      <c r="H41" s="186"/>
    </row>
    <row r="42" spans="1:13" x14ac:dyDescent="0.25">
      <c r="A42" s="302"/>
      <c r="B42" s="304"/>
      <c r="C42" s="150" t="s">
        <v>35</v>
      </c>
      <c r="D42" s="306"/>
      <c r="E42" s="126"/>
      <c r="F42" s="299"/>
      <c r="H42" s="188" t="s">
        <v>56</v>
      </c>
      <c r="I42" s="70">
        <f>F14</f>
        <v>0</v>
      </c>
      <c r="J42" s="71">
        <v>2.4E-2</v>
      </c>
      <c r="K42" s="72">
        <f>J42*I42</f>
        <v>0</v>
      </c>
    </row>
    <row r="43" spans="1:13" ht="21" customHeight="1" x14ac:dyDescent="0.25">
      <c r="A43" s="38" t="s">
        <v>36</v>
      </c>
      <c r="B43" s="58">
        <f>B47</f>
        <v>0</v>
      </c>
      <c r="C43" s="59">
        <v>0.21</v>
      </c>
      <c r="D43" s="36"/>
      <c r="E43" s="124"/>
      <c r="F43" s="143">
        <f>C43*B43</f>
        <v>0</v>
      </c>
      <c r="H43" s="192" t="s">
        <v>55</v>
      </c>
      <c r="I43" s="73">
        <f>I42</f>
        <v>0</v>
      </c>
      <c r="J43" s="74">
        <v>7.4999999999999997E-3</v>
      </c>
      <c r="K43" s="65">
        <f t="shared" ref="K43" si="2">J43*I43</f>
        <v>0</v>
      </c>
    </row>
    <row r="44" spans="1:13" ht="21" customHeight="1" x14ac:dyDescent="0.25">
      <c r="A44" s="267" t="s">
        <v>198</v>
      </c>
      <c r="B44" s="236"/>
      <c r="C44" s="237"/>
      <c r="D44" s="228"/>
      <c r="E44" s="230"/>
      <c r="F44" s="143"/>
      <c r="H44" s="192"/>
      <c r="I44" s="73"/>
      <c r="J44" s="74"/>
      <c r="K44" s="65"/>
    </row>
    <row r="45" spans="1:13" ht="21" customHeight="1" x14ac:dyDescent="0.25">
      <c r="A45" s="267" t="s">
        <v>201</v>
      </c>
      <c r="B45" s="245"/>
      <c r="C45" s="247"/>
      <c r="D45" s="205"/>
      <c r="E45" s="206"/>
      <c r="F45" s="207"/>
      <c r="H45" s="192"/>
      <c r="I45" s="73"/>
      <c r="J45" s="74"/>
      <c r="K45" s="65"/>
    </row>
    <row r="46" spans="1:13" ht="17.25" customHeight="1" x14ac:dyDescent="0.25">
      <c r="A46" s="30"/>
      <c r="B46" s="51"/>
      <c r="C46" s="39"/>
      <c r="D46" s="40" t="s">
        <v>37</v>
      </c>
      <c r="E46" s="127"/>
      <c r="F46" s="143">
        <f>F39-F43+F45</f>
        <v>0</v>
      </c>
      <c r="H46" s="192" t="s">
        <v>57</v>
      </c>
      <c r="I46" s="263">
        <f>B31+B33</f>
        <v>0</v>
      </c>
      <c r="J46" s="74">
        <v>1.7000000000000001E-2</v>
      </c>
      <c r="K46" s="65">
        <f>-J46*I46</f>
        <v>0</v>
      </c>
    </row>
    <row r="47" spans="1:13" ht="26.25" thickBot="1" x14ac:dyDescent="0.3">
      <c r="A47" s="97" t="s">
        <v>38</v>
      </c>
      <c r="B47" s="208">
        <f>I15</f>
        <v>0</v>
      </c>
      <c r="C47" s="209"/>
      <c r="D47" s="210" t="s">
        <v>39</v>
      </c>
      <c r="E47" s="211"/>
      <c r="F47" s="212">
        <f>K55</f>
        <v>0</v>
      </c>
      <c r="G47" s="186"/>
      <c r="H47" s="196" t="s">
        <v>58</v>
      </c>
      <c r="I47" s="197"/>
      <c r="J47" s="197"/>
      <c r="K47" s="198">
        <f>SUM(K42:K46)</f>
        <v>0</v>
      </c>
      <c r="L47" s="186"/>
      <c r="M47" s="186"/>
    </row>
    <row r="48" spans="1:13" x14ac:dyDescent="0.25">
      <c r="A48" s="284"/>
      <c r="B48" s="286"/>
      <c r="C48" s="288"/>
      <c r="D48" s="224" t="s">
        <v>40</v>
      </c>
      <c r="E48" s="225"/>
      <c r="F48" s="290">
        <f>F14+F37</f>
        <v>0</v>
      </c>
      <c r="G48" s="186"/>
      <c r="H48" s="186"/>
      <c r="I48" s="186"/>
      <c r="J48" s="186"/>
      <c r="K48" s="186"/>
      <c r="L48" s="186"/>
      <c r="M48" s="186"/>
    </row>
    <row r="49" spans="1:13" ht="13.5" thickBot="1" x14ac:dyDescent="0.3">
      <c r="A49" s="285"/>
      <c r="B49" s="287"/>
      <c r="C49" s="289"/>
      <c r="D49" s="226" t="s">
        <v>41</v>
      </c>
      <c r="E49" s="227"/>
      <c r="F49" s="291"/>
      <c r="G49" s="186"/>
      <c r="H49" s="186"/>
      <c r="I49" s="186"/>
      <c r="J49" s="186"/>
      <c r="K49" s="186"/>
      <c r="L49" s="186"/>
      <c r="M49" s="186"/>
    </row>
    <row r="50" spans="1:13" ht="15.75" customHeight="1" thickBot="1" x14ac:dyDescent="0.3">
      <c r="A50" s="186"/>
      <c r="B50" s="186"/>
      <c r="C50" s="186"/>
      <c r="D50" s="186"/>
      <c r="E50" s="186"/>
      <c r="F50" s="186"/>
      <c r="G50" s="186"/>
      <c r="H50" s="185" t="s">
        <v>67</v>
      </c>
      <c r="I50" s="186"/>
      <c r="J50" s="186"/>
      <c r="K50" s="186"/>
      <c r="L50" s="186"/>
      <c r="M50" s="186"/>
    </row>
    <row r="51" spans="1:13" ht="15.75" customHeight="1" x14ac:dyDescent="0.25">
      <c r="A51" s="186"/>
      <c r="B51" s="186"/>
      <c r="C51" s="186"/>
      <c r="D51" s="186"/>
      <c r="E51" s="186"/>
      <c r="F51" s="186"/>
      <c r="G51" s="186"/>
      <c r="H51" s="188" t="s">
        <v>68</v>
      </c>
      <c r="I51" s="199"/>
      <c r="J51" s="199"/>
      <c r="K51" s="200">
        <f>I12</f>
        <v>0</v>
      </c>
      <c r="L51" s="186"/>
      <c r="M51" s="186"/>
    </row>
    <row r="52" spans="1:13" ht="15.75" customHeight="1" x14ac:dyDescent="0.25">
      <c r="A52" s="186"/>
      <c r="B52" s="186"/>
      <c r="C52" s="186"/>
      <c r="D52" s="186"/>
      <c r="E52" s="186"/>
      <c r="F52" s="186"/>
      <c r="G52" s="186"/>
      <c r="H52" s="192" t="s">
        <v>69</v>
      </c>
      <c r="I52" s="201"/>
      <c r="J52" s="201"/>
      <c r="K52" s="202">
        <f>-F35</f>
        <v>0</v>
      </c>
      <c r="L52" s="186"/>
      <c r="M52" s="186"/>
    </row>
    <row r="53" spans="1:13" ht="15.75" customHeight="1" x14ac:dyDescent="0.25">
      <c r="A53" s="186"/>
      <c r="B53" s="186"/>
      <c r="C53" s="186"/>
      <c r="D53" s="186"/>
      <c r="E53" s="186"/>
      <c r="F53" s="186"/>
      <c r="G53" s="186"/>
      <c r="H53" s="192" t="s">
        <v>70</v>
      </c>
      <c r="I53" s="193">
        <f>F14</f>
        <v>0</v>
      </c>
      <c r="J53" s="194">
        <v>1.7999999999999999E-2</v>
      </c>
      <c r="K53" s="202">
        <f>J53*I53</f>
        <v>0</v>
      </c>
      <c r="L53" s="186"/>
      <c r="M53" s="186"/>
    </row>
    <row r="54" spans="1:13" ht="15.75" customHeight="1" x14ac:dyDescent="0.25">
      <c r="A54" s="186"/>
      <c r="B54" s="186"/>
      <c r="C54" s="186"/>
      <c r="D54" s="186"/>
      <c r="E54" s="186"/>
      <c r="F54" s="186"/>
      <c r="G54" s="186"/>
      <c r="H54" s="192" t="s">
        <v>26</v>
      </c>
      <c r="I54" s="201"/>
      <c r="J54" s="201">
        <v>1.5</v>
      </c>
      <c r="K54" s="202">
        <f>J54*I54</f>
        <v>0</v>
      </c>
      <c r="L54" s="186"/>
      <c r="M54" s="186"/>
    </row>
    <row r="55" spans="1:13" ht="15.75" customHeight="1" thickBot="1" x14ac:dyDescent="0.3">
      <c r="A55" s="186"/>
      <c r="B55" s="186"/>
      <c r="C55" s="186"/>
      <c r="D55" s="186"/>
      <c r="E55" s="186"/>
      <c r="F55" s="186"/>
      <c r="G55" s="186"/>
      <c r="H55" s="196" t="s">
        <v>71</v>
      </c>
      <c r="I55" s="197"/>
      <c r="J55" s="197"/>
      <c r="K55" s="198">
        <f>SUM(K51:K54)</f>
        <v>0</v>
      </c>
      <c r="L55" s="186"/>
      <c r="M55" s="186"/>
    </row>
    <row r="56" spans="1:13" x14ac:dyDescent="0.25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</sheetData>
  <mergeCells count="8">
    <mergeCell ref="A41:A42"/>
    <mergeCell ref="B41:B42"/>
    <mergeCell ref="D41:D42"/>
    <mergeCell ref="F41:F42"/>
    <mergeCell ref="A48:A49"/>
    <mergeCell ref="B48:B49"/>
    <mergeCell ref="C48:C49"/>
    <mergeCell ref="F48:F4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A56F-A259-4556-9FD7-A3AE6B9D240A}">
  <sheetPr>
    <tabColor rgb="FFFFFF00"/>
  </sheetPr>
  <dimension ref="A1"/>
  <sheetViews>
    <sheetView workbookViewId="0">
      <selection activeCell="G17" sqref="G17"/>
    </sheetView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966F-47FD-4C2A-AE75-57689CDB045F}">
  <sheetPr>
    <tabColor rgb="FFFFFF00"/>
  </sheetPr>
  <dimension ref="A1:R56"/>
  <sheetViews>
    <sheetView topLeftCell="A28" workbookViewId="0">
      <selection activeCell="C6" sqref="C6"/>
    </sheetView>
  </sheetViews>
  <sheetFormatPr baseColWidth="10" defaultRowHeight="12.75" x14ac:dyDescent="0.25"/>
  <cols>
    <col min="1" max="1" width="72.140625" style="57" bestFit="1" customWidth="1"/>
    <col min="2" max="2" width="13.7109375" style="57" customWidth="1"/>
    <col min="3" max="3" width="11.42578125" style="57"/>
    <col min="4" max="4" width="22.5703125" style="57" customWidth="1"/>
    <col min="5" max="5" width="13.42578125" style="57" customWidth="1"/>
    <col min="6" max="7" width="11.42578125" style="57"/>
    <col min="8" max="8" width="47.7109375" style="57" bestFit="1" customWidth="1"/>
    <col min="9" max="9" width="10.7109375" style="57" bestFit="1" customWidth="1"/>
    <col min="10" max="12" width="11.5703125" style="57" bestFit="1" customWidth="1"/>
    <col min="13" max="16384" width="11.42578125" style="57"/>
  </cols>
  <sheetData>
    <row r="1" spans="1:18" ht="15" x14ac:dyDescent="0.25">
      <c r="A1" s="265" t="s">
        <v>8</v>
      </c>
      <c r="B1" s="213"/>
      <c r="C1" s="213"/>
      <c r="D1" s="213"/>
      <c r="E1" s="213"/>
      <c r="F1" s="214"/>
    </row>
    <row r="2" spans="1:18" x14ac:dyDescent="0.25">
      <c r="A2" s="192" t="s">
        <v>185</v>
      </c>
      <c r="B2" s="215"/>
      <c r="C2" s="216"/>
      <c r="D2" s="215"/>
      <c r="E2" s="215"/>
      <c r="F2" s="151"/>
    </row>
    <row r="3" spans="1:18" ht="13.5" thickBot="1" x14ac:dyDescent="0.3">
      <c r="A3" s="192" t="s">
        <v>186</v>
      </c>
      <c r="B3" s="215"/>
      <c r="C3" s="216"/>
      <c r="D3" s="215"/>
      <c r="E3" s="215"/>
      <c r="F3" s="151"/>
    </row>
    <row r="4" spans="1:18" ht="15" customHeight="1" x14ac:dyDescent="0.25">
      <c r="A4" s="192"/>
      <c r="B4" s="215"/>
      <c r="C4" s="215"/>
      <c r="D4" s="215"/>
      <c r="E4" s="215"/>
      <c r="F4" s="146"/>
      <c r="H4" s="62" t="s">
        <v>158</v>
      </c>
      <c r="I4" s="145"/>
    </row>
    <row r="5" spans="1:18" ht="15" customHeight="1" x14ac:dyDescent="0.25">
      <c r="A5" s="266" t="s">
        <v>107</v>
      </c>
      <c r="B5" s="217"/>
      <c r="C5" s="218"/>
      <c r="D5" s="219"/>
      <c r="E5" s="219"/>
      <c r="F5" s="151"/>
      <c r="H5" s="60" t="s">
        <v>163</v>
      </c>
      <c r="I5" s="151"/>
    </row>
    <row r="6" spans="1:18" ht="15" customHeight="1" x14ac:dyDescent="0.25">
      <c r="A6" s="266" t="s">
        <v>183</v>
      </c>
      <c r="B6" s="217"/>
      <c r="C6" s="218"/>
      <c r="D6" s="219"/>
      <c r="E6" s="219"/>
      <c r="F6" s="151"/>
      <c r="H6" s="60"/>
      <c r="I6" s="146"/>
    </row>
    <row r="7" spans="1:18" ht="15" customHeight="1" x14ac:dyDescent="0.25">
      <c r="A7" s="266" t="s">
        <v>174</v>
      </c>
      <c r="B7" s="217"/>
      <c r="C7" s="218"/>
      <c r="D7" s="219"/>
      <c r="E7" s="219"/>
      <c r="F7" s="151"/>
      <c r="H7" s="60" t="s">
        <v>176</v>
      </c>
      <c r="I7" s="151"/>
    </row>
    <row r="8" spans="1:18" ht="15" customHeight="1" x14ac:dyDescent="0.25">
      <c r="A8" s="266" t="s">
        <v>21</v>
      </c>
      <c r="B8" s="217"/>
      <c r="C8" s="218"/>
      <c r="D8" s="219"/>
      <c r="E8" s="219"/>
      <c r="F8" s="151"/>
      <c r="H8" s="60" t="s">
        <v>159</v>
      </c>
      <c r="I8" s="162"/>
    </row>
    <row r="9" spans="1:18" ht="15" customHeight="1" x14ac:dyDescent="0.25">
      <c r="A9" s="266"/>
      <c r="B9" s="215"/>
      <c r="C9" s="215"/>
      <c r="D9" s="219"/>
      <c r="E9" s="219"/>
      <c r="F9" s="151"/>
      <c r="H9" s="60" t="s">
        <v>160</v>
      </c>
      <c r="I9" s="151"/>
    </row>
    <row r="10" spans="1:18" ht="15" customHeight="1" x14ac:dyDescent="0.25">
      <c r="A10" s="192" t="s">
        <v>206</v>
      </c>
      <c r="B10" s="215"/>
      <c r="C10" s="215"/>
      <c r="D10" s="215"/>
      <c r="E10" s="215"/>
      <c r="F10" s="151"/>
      <c r="H10" s="60" t="s">
        <v>161</v>
      </c>
      <c r="I10" s="162"/>
    </row>
    <row r="11" spans="1:18" ht="15" customHeight="1" thickBot="1" x14ac:dyDescent="0.3">
      <c r="A11" s="196" t="s">
        <v>60</v>
      </c>
      <c r="B11" s="220"/>
      <c r="C11" s="221"/>
      <c r="D11" s="222"/>
      <c r="E11" s="222"/>
      <c r="F11" s="223"/>
      <c r="H11" s="60" t="s">
        <v>162</v>
      </c>
      <c r="I11" s="151"/>
    </row>
    <row r="12" spans="1:18" ht="15" customHeight="1" x14ac:dyDescent="0.25">
      <c r="H12" s="60" t="s">
        <v>164</v>
      </c>
      <c r="I12" s="151"/>
    </row>
    <row r="13" spans="1:18" ht="15" customHeight="1" thickBot="1" x14ac:dyDescent="0.3">
      <c r="H13" s="60" t="s">
        <v>165</v>
      </c>
      <c r="I13" s="168"/>
      <c r="R13" s="77"/>
    </row>
    <row r="14" spans="1:18" ht="24" customHeight="1" x14ac:dyDescent="0.25">
      <c r="A14" s="25" t="s">
        <v>22</v>
      </c>
      <c r="B14" s="50"/>
      <c r="C14" s="26"/>
      <c r="D14" s="26"/>
      <c r="E14" s="119"/>
      <c r="F14" s="118">
        <f>SUM(F1:F13)</f>
        <v>0</v>
      </c>
      <c r="H14" s="60" t="s">
        <v>166</v>
      </c>
      <c r="I14" s="151"/>
    </row>
    <row r="15" spans="1:18" ht="25.5" x14ac:dyDescent="0.25">
      <c r="A15" s="44"/>
      <c r="B15" s="45" t="s">
        <v>42</v>
      </c>
      <c r="C15" s="45" t="s">
        <v>14</v>
      </c>
      <c r="D15" s="45" t="s">
        <v>43</v>
      </c>
      <c r="E15" s="120" t="s">
        <v>14</v>
      </c>
      <c r="F15" s="29" t="s">
        <v>44</v>
      </c>
      <c r="H15" s="60" t="s">
        <v>168</v>
      </c>
      <c r="I15" s="151"/>
    </row>
    <row r="16" spans="1:18" ht="15" customHeight="1" x14ac:dyDescent="0.25">
      <c r="A16" s="27" t="s">
        <v>23</v>
      </c>
      <c r="H16" s="60" t="s">
        <v>167</v>
      </c>
      <c r="I16" s="151"/>
    </row>
    <row r="17" spans="1:9" ht="15" customHeight="1" x14ac:dyDescent="0.25">
      <c r="A17" s="30" t="s">
        <v>45</v>
      </c>
      <c r="B17" s="53">
        <f>$F$14</f>
        <v>0</v>
      </c>
      <c r="C17" s="51"/>
      <c r="D17" s="51"/>
      <c r="E17" s="130">
        <f>I4</f>
        <v>0</v>
      </c>
      <c r="F17" s="55">
        <f>E17*B17</f>
        <v>0</v>
      </c>
      <c r="H17" s="60" t="s">
        <v>169</v>
      </c>
      <c r="I17" s="151"/>
    </row>
    <row r="18" spans="1:9" ht="15" customHeight="1" x14ac:dyDescent="0.25">
      <c r="A18" s="30" t="s">
        <v>46</v>
      </c>
      <c r="B18" s="53">
        <f>$F$1</f>
        <v>0</v>
      </c>
      <c r="C18" s="32">
        <v>7.4999999999999997E-3</v>
      </c>
      <c r="D18" s="76">
        <f>B18*C18</f>
        <v>0</v>
      </c>
      <c r="E18" s="131">
        <v>0.02</v>
      </c>
      <c r="F18" s="55">
        <f>E18*B18</f>
        <v>0</v>
      </c>
      <c r="H18" s="60" t="s">
        <v>170</v>
      </c>
      <c r="I18" s="148"/>
    </row>
    <row r="19" spans="1:9" ht="15" customHeight="1" x14ac:dyDescent="0.25">
      <c r="A19" s="30" t="s">
        <v>24</v>
      </c>
      <c r="B19" s="34"/>
      <c r="C19" s="32"/>
      <c r="D19" s="76">
        <f>I22</f>
        <v>0</v>
      </c>
      <c r="E19" s="131"/>
      <c r="F19" s="54">
        <f>I23</f>
        <v>0</v>
      </c>
      <c r="H19" s="60" t="s">
        <v>173</v>
      </c>
      <c r="I19" s="151"/>
    </row>
    <row r="20" spans="1:9" ht="15" customHeight="1" x14ac:dyDescent="0.25">
      <c r="A20" s="27" t="s">
        <v>144</v>
      </c>
      <c r="B20" s="58">
        <f>F14</f>
        <v>0</v>
      </c>
      <c r="C20" s="28"/>
      <c r="D20" s="28"/>
      <c r="E20" s="130">
        <v>0.02</v>
      </c>
      <c r="F20" s="144">
        <f>E20*B20</f>
        <v>0</v>
      </c>
      <c r="H20" s="60" t="s">
        <v>207</v>
      </c>
      <c r="I20" s="151"/>
    </row>
    <row r="21" spans="1:9" ht="15" customHeight="1" x14ac:dyDescent="0.25">
      <c r="A21" s="27" t="s">
        <v>25</v>
      </c>
      <c r="B21" s="34"/>
      <c r="C21" s="31"/>
      <c r="D21" s="34"/>
      <c r="E21" s="132"/>
      <c r="F21" s="52"/>
      <c r="H21" s="60" t="s">
        <v>175</v>
      </c>
      <c r="I21" s="160"/>
    </row>
    <row r="22" spans="1:9" ht="15" customHeight="1" x14ac:dyDescent="0.25">
      <c r="A22" s="30" t="s">
        <v>154</v>
      </c>
      <c r="B22" s="53">
        <f>I8</f>
        <v>0</v>
      </c>
      <c r="C22" s="32">
        <v>6.9000000000000006E-2</v>
      </c>
      <c r="D22" s="33">
        <f>B22*C22</f>
        <v>0</v>
      </c>
      <c r="E22" s="131">
        <v>8.5500000000000007E-2</v>
      </c>
      <c r="F22" s="55">
        <f>B22*8.55%</f>
        <v>0</v>
      </c>
      <c r="H22" s="60" t="s">
        <v>171</v>
      </c>
      <c r="I22" s="162"/>
    </row>
    <row r="23" spans="1:9" ht="15" customHeight="1" thickBot="1" x14ac:dyDescent="0.3">
      <c r="A23" s="30" t="s">
        <v>155</v>
      </c>
      <c r="B23" s="53">
        <f>$F$14</f>
        <v>0</v>
      </c>
      <c r="C23" s="32">
        <v>4.0000000000000001E-3</v>
      </c>
      <c r="D23" s="33">
        <f t="shared" ref="D23:D25" si="0">B23*C23</f>
        <v>0</v>
      </c>
      <c r="E23" s="131">
        <v>1.9E-2</v>
      </c>
      <c r="F23" s="55">
        <f>B23*1.9%</f>
        <v>0</v>
      </c>
      <c r="H23" s="66" t="s">
        <v>172</v>
      </c>
      <c r="I23" s="163"/>
    </row>
    <row r="24" spans="1:9" ht="15" customHeight="1" x14ac:dyDescent="0.25">
      <c r="A24" s="30" t="s">
        <v>156</v>
      </c>
      <c r="B24" s="53">
        <f>I10</f>
        <v>0</v>
      </c>
      <c r="C24" s="32">
        <v>4.0099999999999997E-2</v>
      </c>
      <c r="D24" s="33">
        <f t="shared" si="0"/>
        <v>0</v>
      </c>
      <c r="E24" s="131">
        <v>6.0100000000000001E-2</v>
      </c>
      <c r="F24" s="55">
        <f>B24*6.01%</f>
        <v>0</v>
      </c>
    </row>
    <row r="25" spans="1:9" ht="15" customHeight="1" x14ac:dyDescent="0.25">
      <c r="A25" s="30" t="s">
        <v>152</v>
      </c>
      <c r="B25" s="53">
        <f>I11</f>
        <v>0</v>
      </c>
      <c r="C25" s="32">
        <v>9.7199999999999995E-2</v>
      </c>
      <c r="D25" s="33">
        <f t="shared" si="0"/>
        <v>0</v>
      </c>
      <c r="E25" s="131">
        <v>0.1457</v>
      </c>
      <c r="F25" s="54">
        <f t="shared" ref="F25:F26" si="1">E25*B25</f>
        <v>0</v>
      </c>
    </row>
    <row r="26" spans="1:9" ht="15" customHeight="1" x14ac:dyDescent="0.25">
      <c r="A26" s="30" t="s">
        <v>153</v>
      </c>
      <c r="B26" s="53">
        <f>I7</f>
        <v>0</v>
      </c>
      <c r="C26" s="32">
        <v>1.4E-3</v>
      </c>
      <c r="D26" s="33">
        <f>C26*B26</f>
        <v>0</v>
      </c>
      <c r="E26" s="131">
        <v>2.0999999999999999E-3</v>
      </c>
      <c r="F26" s="54">
        <f t="shared" si="1"/>
        <v>0</v>
      </c>
    </row>
    <row r="27" spans="1:9" ht="15" customHeight="1" x14ac:dyDescent="0.25">
      <c r="A27" s="97"/>
      <c r="B27" s="98"/>
      <c r="C27" s="99"/>
      <c r="D27" s="100"/>
      <c r="E27" s="133"/>
      <c r="F27" s="101"/>
    </row>
    <row r="28" spans="1:9" ht="15" customHeight="1" x14ac:dyDescent="0.25">
      <c r="A28" s="35" t="s">
        <v>49</v>
      </c>
      <c r="B28" s="53">
        <f>F14</f>
        <v>0</v>
      </c>
      <c r="C28" s="31"/>
      <c r="D28" s="34"/>
      <c r="E28" s="132">
        <f>I18</f>
        <v>0</v>
      </c>
      <c r="F28" s="55">
        <f>E28*B28</f>
        <v>0</v>
      </c>
    </row>
    <row r="29" spans="1:9" ht="15" customHeight="1" x14ac:dyDescent="0.25">
      <c r="A29" s="27" t="s">
        <v>146</v>
      </c>
      <c r="B29" s="166">
        <f>I19</f>
        <v>0</v>
      </c>
      <c r="C29" s="31"/>
      <c r="D29" s="34"/>
      <c r="E29" s="132">
        <v>4.2000000000000003E-2</v>
      </c>
      <c r="F29" s="55">
        <f>E29*B29</f>
        <v>0</v>
      </c>
    </row>
    <row r="30" spans="1:9" ht="15" customHeight="1" x14ac:dyDescent="0.25">
      <c r="A30" s="27" t="s">
        <v>145</v>
      </c>
      <c r="B30" s="53">
        <f>F14</f>
        <v>0</v>
      </c>
      <c r="C30" s="31"/>
      <c r="D30" s="34"/>
      <c r="E30" s="134">
        <v>1.643E-2</v>
      </c>
      <c r="F30" s="55">
        <f>E30*B30</f>
        <v>0</v>
      </c>
    </row>
    <row r="31" spans="1:9" ht="15" customHeight="1" x14ac:dyDescent="0.25">
      <c r="A31" s="27" t="s">
        <v>27</v>
      </c>
      <c r="B31" s="77">
        <f>I13</f>
        <v>0</v>
      </c>
      <c r="C31" s="32">
        <v>2.9000000000000001E-2</v>
      </c>
      <c r="D31" s="33">
        <f>B31*C31</f>
        <v>0</v>
      </c>
      <c r="E31" s="131"/>
      <c r="F31" s="52"/>
    </row>
    <row r="32" spans="1:9" ht="15" customHeight="1" x14ac:dyDescent="0.25">
      <c r="A32" s="27" t="s">
        <v>28</v>
      </c>
      <c r="B32" s="77">
        <f>B31</f>
        <v>0</v>
      </c>
      <c r="C32" s="32">
        <v>6.8000000000000005E-2</v>
      </c>
      <c r="D32" s="33">
        <f>B32*C32</f>
        <v>0</v>
      </c>
      <c r="E32" s="131"/>
      <c r="F32" s="52"/>
    </row>
    <row r="33" spans="1:11" ht="15" customHeight="1" x14ac:dyDescent="0.25">
      <c r="A33" s="102" t="s">
        <v>53</v>
      </c>
      <c r="B33" s="53">
        <f>I14</f>
        <v>0</v>
      </c>
      <c r="C33" s="99">
        <v>9.7000000000000003E-2</v>
      </c>
      <c r="D33" s="33">
        <f>B33*-C33</f>
        <v>0</v>
      </c>
      <c r="E33" s="121"/>
      <c r="F33" s="143">
        <f>C33*B33</f>
        <v>0</v>
      </c>
    </row>
    <row r="34" spans="1:11" ht="15" customHeight="1" x14ac:dyDescent="0.25">
      <c r="A34" s="97" t="s">
        <v>66</v>
      </c>
      <c r="B34" s="135"/>
      <c r="C34" s="136"/>
      <c r="D34" s="137"/>
      <c r="E34" s="138"/>
      <c r="F34" s="139">
        <f>-I12</f>
        <v>0</v>
      </c>
    </row>
    <row r="35" spans="1:11" ht="15" customHeight="1" x14ac:dyDescent="0.25">
      <c r="A35" s="97" t="s">
        <v>184</v>
      </c>
      <c r="B35" s="98"/>
      <c r="C35" s="99">
        <v>0.11310000000000001</v>
      </c>
      <c r="D35" s="161"/>
      <c r="E35" s="122"/>
      <c r="F35" s="104"/>
    </row>
    <row r="36" spans="1:11" ht="18.75" customHeight="1" x14ac:dyDescent="0.25">
      <c r="A36" s="97" t="s">
        <v>54</v>
      </c>
      <c r="B36" s="98"/>
      <c r="C36" s="99"/>
      <c r="D36" s="161"/>
      <c r="E36" s="122">
        <v>1.5</v>
      </c>
      <c r="F36" s="104"/>
    </row>
    <row r="37" spans="1:11" ht="15" customHeight="1" x14ac:dyDescent="0.25">
      <c r="A37" s="27" t="s">
        <v>29</v>
      </c>
      <c r="B37" s="36"/>
      <c r="C37" s="28"/>
      <c r="D37" s="37">
        <f>SUM(D16:D35)</f>
        <v>0</v>
      </c>
      <c r="E37" s="123"/>
      <c r="F37" s="104">
        <f>SUM(F16:F36)</f>
        <v>0</v>
      </c>
    </row>
    <row r="38" spans="1:11" ht="15" customHeight="1" x14ac:dyDescent="0.25">
      <c r="A38" s="27"/>
      <c r="B38" s="36"/>
      <c r="C38" s="28"/>
      <c r="D38" s="36"/>
      <c r="E38" s="124"/>
      <c r="F38" s="52"/>
    </row>
    <row r="39" spans="1:11" ht="15" customHeight="1" x14ac:dyDescent="0.25">
      <c r="A39" s="38" t="s">
        <v>30</v>
      </c>
      <c r="B39" s="36"/>
      <c r="C39" s="28"/>
      <c r="D39" s="36"/>
      <c r="E39" s="124"/>
      <c r="F39" s="55">
        <f>F14-D37</f>
        <v>0</v>
      </c>
    </row>
    <row r="40" spans="1:11" ht="17.25" customHeight="1" x14ac:dyDescent="0.25">
      <c r="A40" s="27" t="s">
        <v>31</v>
      </c>
      <c r="B40" s="36"/>
      <c r="C40" s="28"/>
      <c r="D40" s="36"/>
      <c r="E40" s="124"/>
      <c r="F40" s="212">
        <f>IF(K47&lt;0,0,K47)</f>
        <v>0</v>
      </c>
      <c r="H40" s="185" t="s">
        <v>59</v>
      </c>
      <c r="I40" s="186"/>
      <c r="J40" s="186"/>
      <c r="K40" s="187"/>
    </row>
    <row r="41" spans="1:11" ht="16.5" customHeight="1" thickBot="1" x14ac:dyDescent="0.3">
      <c r="A41" s="301" t="s">
        <v>32</v>
      </c>
      <c r="B41" s="303" t="s">
        <v>33</v>
      </c>
      <c r="C41" s="149" t="s">
        <v>14</v>
      </c>
      <c r="D41" s="305"/>
      <c r="E41" s="125"/>
      <c r="F41" s="307" t="s">
        <v>34</v>
      </c>
      <c r="H41" s="186"/>
      <c r="I41" s="186"/>
      <c r="J41" s="186"/>
      <c r="K41" s="186"/>
    </row>
    <row r="42" spans="1:11" x14ac:dyDescent="0.25">
      <c r="A42" s="302"/>
      <c r="B42" s="304"/>
      <c r="C42" s="150" t="s">
        <v>35</v>
      </c>
      <c r="D42" s="306"/>
      <c r="E42" s="126"/>
      <c r="F42" s="308"/>
      <c r="H42" s="188" t="s">
        <v>56</v>
      </c>
      <c r="I42" s="189">
        <f>F14</f>
        <v>0</v>
      </c>
      <c r="J42" s="190">
        <v>2.4E-2</v>
      </c>
      <c r="K42" s="191">
        <f>J42*I42</f>
        <v>0</v>
      </c>
    </row>
    <row r="43" spans="1:11" ht="21" customHeight="1" x14ac:dyDescent="0.25">
      <c r="A43" s="38" t="s">
        <v>36</v>
      </c>
      <c r="B43" s="58">
        <f>B47</f>
        <v>0</v>
      </c>
      <c r="C43" s="59">
        <v>0.21</v>
      </c>
      <c r="D43" s="36"/>
      <c r="E43" s="124"/>
      <c r="F43" s="55">
        <f>C43*B43</f>
        <v>0</v>
      </c>
      <c r="H43" s="192" t="s">
        <v>55</v>
      </c>
      <c r="I43" s="193">
        <f>I42</f>
        <v>0</v>
      </c>
      <c r="J43" s="194">
        <v>7.4999999999999997E-3</v>
      </c>
      <c r="K43" s="117">
        <f t="shared" ref="K43" si="2">J43*I43</f>
        <v>0</v>
      </c>
    </row>
    <row r="44" spans="1:11" ht="21" customHeight="1" x14ac:dyDescent="0.25">
      <c r="A44" s="167" t="s">
        <v>198</v>
      </c>
      <c r="B44" s="236"/>
      <c r="C44" s="237"/>
      <c r="D44" s="228"/>
      <c r="E44" s="230"/>
      <c r="F44" s="143"/>
      <c r="H44" s="192"/>
      <c r="I44" s="193"/>
      <c r="J44" s="194"/>
      <c r="K44" s="117"/>
    </row>
    <row r="45" spans="1:11" ht="21" customHeight="1" x14ac:dyDescent="0.25">
      <c r="A45" s="167" t="s">
        <v>197</v>
      </c>
      <c r="B45" s="203"/>
      <c r="C45" s="204"/>
      <c r="D45" s="205"/>
      <c r="E45" s="206"/>
      <c r="F45" s="207"/>
      <c r="H45" s="192"/>
      <c r="I45" s="193"/>
      <c r="J45" s="194"/>
      <c r="K45" s="117"/>
    </row>
    <row r="46" spans="1:11" ht="21.75" customHeight="1" x14ac:dyDescent="0.25">
      <c r="A46" s="30"/>
      <c r="B46" s="51"/>
      <c r="C46" s="39"/>
      <c r="D46" s="40" t="s">
        <v>37</v>
      </c>
      <c r="E46" s="127"/>
      <c r="F46" s="55">
        <f>F14-D37+F45-F43</f>
        <v>0</v>
      </c>
      <c r="H46" s="192" t="s">
        <v>57</v>
      </c>
      <c r="I46" s="195">
        <f>B31+B33</f>
        <v>0</v>
      </c>
      <c r="J46" s="194">
        <v>1.7000000000000001E-2</v>
      </c>
      <c r="K46" s="117">
        <f>-J46*I46</f>
        <v>0</v>
      </c>
    </row>
    <row r="47" spans="1:11" ht="26.25" thickBot="1" x14ac:dyDescent="0.3">
      <c r="A47" s="97" t="s">
        <v>38</v>
      </c>
      <c r="B47" s="208">
        <f>I15</f>
        <v>0</v>
      </c>
      <c r="C47" s="209"/>
      <c r="D47" s="210" t="s">
        <v>39</v>
      </c>
      <c r="E47" s="211"/>
      <c r="F47" s="212">
        <f>K55</f>
        <v>0</v>
      </c>
      <c r="H47" s="196" t="s">
        <v>58</v>
      </c>
      <c r="I47" s="197"/>
      <c r="J47" s="197"/>
      <c r="K47" s="198">
        <f>SUM(K42:K46)</f>
        <v>0</v>
      </c>
    </row>
    <row r="48" spans="1:11" x14ac:dyDescent="0.25">
      <c r="A48" s="309"/>
      <c r="B48" s="311"/>
      <c r="C48" s="313"/>
      <c r="D48" s="41" t="s">
        <v>40</v>
      </c>
      <c r="E48" s="128"/>
      <c r="F48" s="315">
        <f>F14+F37</f>
        <v>0</v>
      </c>
      <c r="H48" s="186"/>
      <c r="I48" s="186"/>
      <c r="J48" s="186"/>
      <c r="K48" s="186"/>
    </row>
    <row r="49" spans="1:11" ht="13.5" thickBot="1" x14ac:dyDescent="0.3">
      <c r="A49" s="310"/>
      <c r="B49" s="312"/>
      <c r="C49" s="314"/>
      <c r="D49" s="42" t="s">
        <v>41</v>
      </c>
      <c r="E49" s="129"/>
      <c r="F49" s="316"/>
      <c r="H49" s="186"/>
      <c r="I49" s="186"/>
      <c r="J49" s="186"/>
      <c r="K49" s="186"/>
    </row>
    <row r="50" spans="1:11" ht="15.75" customHeight="1" thickBot="1" x14ac:dyDescent="0.3">
      <c r="H50" s="185" t="s">
        <v>67</v>
      </c>
      <c r="I50" s="186"/>
      <c r="J50" s="186"/>
      <c r="K50" s="186"/>
    </row>
    <row r="51" spans="1:11" ht="15.75" customHeight="1" x14ac:dyDescent="0.25">
      <c r="H51" s="188" t="s">
        <v>68</v>
      </c>
      <c r="I51" s="199"/>
      <c r="J51" s="199"/>
      <c r="K51" s="200">
        <f>I12</f>
        <v>0</v>
      </c>
    </row>
    <row r="52" spans="1:11" ht="15.75" customHeight="1" x14ac:dyDescent="0.25">
      <c r="H52" s="192" t="s">
        <v>69</v>
      </c>
      <c r="I52" s="201"/>
      <c r="J52" s="201"/>
      <c r="K52" s="202">
        <f>-F35</f>
        <v>0</v>
      </c>
    </row>
    <row r="53" spans="1:11" ht="15.75" customHeight="1" x14ac:dyDescent="0.25">
      <c r="H53" s="192" t="s">
        <v>70</v>
      </c>
      <c r="I53" s="193">
        <f>F14</f>
        <v>0</v>
      </c>
      <c r="J53" s="194">
        <v>1.7999999999999999E-2</v>
      </c>
      <c r="K53" s="202">
        <f>J53*I53</f>
        <v>0</v>
      </c>
    </row>
    <row r="54" spans="1:11" ht="15.75" customHeight="1" x14ac:dyDescent="0.25">
      <c r="H54" s="192" t="s">
        <v>26</v>
      </c>
      <c r="I54" s="201">
        <f>B5</f>
        <v>0</v>
      </c>
      <c r="J54" s="201">
        <v>1.5</v>
      </c>
      <c r="K54" s="202">
        <f>J54*I54</f>
        <v>0</v>
      </c>
    </row>
    <row r="55" spans="1:11" ht="15.75" customHeight="1" thickBot="1" x14ac:dyDescent="0.3">
      <c r="H55" s="196" t="s">
        <v>71</v>
      </c>
      <c r="I55" s="197"/>
      <c r="J55" s="197"/>
      <c r="K55" s="198">
        <f>SUM(K51:K54)</f>
        <v>0</v>
      </c>
    </row>
    <row r="56" spans="1:11" x14ac:dyDescent="0.25">
      <c r="H56" s="186"/>
      <c r="I56" s="186"/>
      <c r="J56" s="186"/>
      <c r="K56" s="186"/>
    </row>
  </sheetData>
  <mergeCells count="8">
    <mergeCell ref="A41:A42"/>
    <mergeCell ref="B41:B42"/>
    <mergeCell ref="D41:D42"/>
    <mergeCell ref="F41:F42"/>
    <mergeCell ref="A48:A49"/>
    <mergeCell ref="B48:B49"/>
    <mergeCell ref="C48:C49"/>
    <mergeCell ref="F48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2A11-FE24-4284-95FC-104CE6792195}">
  <dimension ref="A2:F33"/>
  <sheetViews>
    <sheetView workbookViewId="0">
      <selection activeCell="J8" sqref="J8"/>
    </sheetView>
  </sheetViews>
  <sheetFormatPr baseColWidth="10" defaultRowHeight="15" x14ac:dyDescent="0.25"/>
  <cols>
    <col min="1" max="1" width="20.5703125" style="1" bestFit="1" customWidth="1"/>
    <col min="2" max="16384" width="11.42578125" style="1"/>
  </cols>
  <sheetData>
    <row r="2" spans="1:6" ht="15.75" thickBot="1" x14ac:dyDescent="0.3"/>
    <row r="3" spans="1:6" x14ac:dyDescent="0.25">
      <c r="A3" s="9"/>
      <c r="B3" s="6" t="s">
        <v>72</v>
      </c>
      <c r="C3" s="6" t="s">
        <v>119</v>
      </c>
      <c r="D3" s="6" t="s">
        <v>120</v>
      </c>
      <c r="E3" s="6" t="s">
        <v>121</v>
      </c>
      <c r="F3" s="7" t="s">
        <v>122</v>
      </c>
    </row>
    <row r="4" spans="1:6" x14ac:dyDescent="0.25">
      <c r="A4" s="84">
        <v>43617</v>
      </c>
      <c r="B4" s="78"/>
      <c r="C4" s="78"/>
      <c r="D4" s="78"/>
      <c r="E4" s="78"/>
      <c r="F4" s="79"/>
    </row>
    <row r="5" spans="1:6" x14ac:dyDescent="0.25">
      <c r="A5" s="84">
        <v>43618</v>
      </c>
      <c r="B5" s="78"/>
      <c r="C5" s="78"/>
      <c r="D5" s="78"/>
      <c r="E5" s="78"/>
      <c r="F5" s="79"/>
    </row>
    <row r="6" spans="1:6" x14ac:dyDescent="0.25">
      <c r="A6" s="84">
        <v>43619</v>
      </c>
      <c r="B6" s="78" t="s">
        <v>79</v>
      </c>
      <c r="C6" s="78" t="s">
        <v>78</v>
      </c>
      <c r="D6" s="78" t="s">
        <v>79</v>
      </c>
      <c r="E6" s="78"/>
      <c r="F6" s="79"/>
    </row>
    <row r="7" spans="1:6" x14ac:dyDescent="0.25">
      <c r="A7" s="84">
        <v>43620</v>
      </c>
      <c r="B7" s="78" t="s">
        <v>79</v>
      </c>
      <c r="C7" s="78" t="s">
        <v>78</v>
      </c>
      <c r="D7" s="78" t="s">
        <v>79</v>
      </c>
      <c r="E7" s="85"/>
      <c r="F7" s="79"/>
    </row>
    <row r="8" spans="1:6" x14ac:dyDescent="0.25">
      <c r="A8" s="84">
        <v>43621</v>
      </c>
      <c r="B8" s="78" t="s">
        <v>79</v>
      </c>
      <c r="C8" s="78" t="s">
        <v>78</v>
      </c>
      <c r="D8" s="78" t="s">
        <v>79</v>
      </c>
      <c r="E8" s="85"/>
      <c r="F8" s="18"/>
    </row>
    <row r="9" spans="1:6" x14ac:dyDescent="0.25">
      <c r="A9" s="84">
        <v>43622</v>
      </c>
      <c r="B9" s="78" t="s">
        <v>79</v>
      </c>
      <c r="C9" s="78" t="s">
        <v>78</v>
      </c>
      <c r="D9" s="78" t="s">
        <v>79</v>
      </c>
      <c r="E9" s="78"/>
      <c r="F9" s="79"/>
    </row>
    <row r="10" spans="1:6" x14ac:dyDescent="0.25">
      <c r="A10" s="84">
        <v>43623</v>
      </c>
      <c r="B10" s="78" t="s">
        <v>79</v>
      </c>
      <c r="C10" s="78" t="s">
        <v>78</v>
      </c>
      <c r="D10" s="78" t="s">
        <v>79</v>
      </c>
      <c r="E10" s="78"/>
      <c r="F10" s="79"/>
    </row>
    <row r="11" spans="1:6" x14ac:dyDescent="0.25">
      <c r="A11" s="84">
        <v>43624</v>
      </c>
      <c r="B11" s="78"/>
      <c r="C11" s="86"/>
      <c r="D11" s="78"/>
      <c r="E11" s="86"/>
      <c r="F11" s="79"/>
    </row>
    <row r="12" spans="1:6" x14ac:dyDescent="0.25">
      <c r="A12" s="84">
        <v>43625</v>
      </c>
      <c r="B12" s="78"/>
      <c r="C12" s="78"/>
      <c r="D12" s="78"/>
      <c r="E12" s="78"/>
      <c r="F12" s="79"/>
    </row>
    <row r="13" spans="1:6" x14ac:dyDescent="0.25">
      <c r="A13" s="84">
        <v>43626</v>
      </c>
      <c r="B13" s="271" t="s">
        <v>124</v>
      </c>
      <c r="C13" s="272"/>
      <c r="D13" s="272"/>
      <c r="E13" s="272"/>
      <c r="F13" s="273"/>
    </row>
    <row r="14" spans="1:6" x14ac:dyDescent="0.25">
      <c r="A14" s="84">
        <v>43627</v>
      </c>
      <c r="B14" s="78" t="s">
        <v>79</v>
      </c>
      <c r="C14" s="78" t="s">
        <v>78</v>
      </c>
      <c r="D14" s="78" t="s">
        <v>79</v>
      </c>
      <c r="E14" s="85"/>
      <c r="F14" s="18"/>
    </row>
    <row r="15" spans="1:6" x14ac:dyDescent="0.25">
      <c r="A15" s="84">
        <v>43628</v>
      </c>
      <c r="B15" s="78" t="s">
        <v>79</v>
      </c>
      <c r="C15" s="78" t="s">
        <v>78</v>
      </c>
      <c r="D15" s="78" t="s">
        <v>79</v>
      </c>
      <c r="E15" s="85"/>
      <c r="F15" s="18"/>
    </row>
    <row r="16" spans="1:6" x14ac:dyDescent="0.25">
      <c r="A16" s="84">
        <v>43629</v>
      </c>
      <c r="B16" s="78" t="s">
        <v>79</v>
      </c>
      <c r="C16" s="78" t="s">
        <v>78</v>
      </c>
      <c r="D16" s="78" t="s">
        <v>79</v>
      </c>
      <c r="E16" s="78"/>
      <c r="F16" s="79"/>
    </row>
    <row r="17" spans="1:6" x14ac:dyDescent="0.25">
      <c r="A17" s="84">
        <v>43630</v>
      </c>
      <c r="B17" s="78" t="s">
        <v>79</v>
      </c>
      <c r="C17" s="78" t="s">
        <v>78</v>
      </c>
      <c r="D17" s="78" t="s">
        <v>79</v>
      </c>
      <c r="E17" s="78"/>
      <c r="F17" s="79"/>
    </row>
    <row r="18" spans="1:6" x14ac:dyDescent="0.25">
      <c r="A18" s="84">
        <v>43631</v>
      </c>
      <c r="B18" s="78"/>
      <c r="C18" s="78"/>
      <c r="D18" s="78"/>
      <c r="E18" s="78"/>
      <c r="F18" s="79"/>
    </row>
    <row r="19" spans="1:6" x14ac:dyDescent="0.25">
      <c r="A19" s="84">
        <v>43632</v>
      </c>
      <c r="B19" s="78"/>
      <c r="C19" s="78"/>
      <c r="D19" s="78"/>
      <c r="E19" s="78"/>
      <c r="F19" s="79"/>
    </row>
    <row r="20" spans="1:6" x14ac:dyDescent="0.25">
      <c r="A20" s="84">
        <v>43633</v>
      </c>
      <c r="B20" s="274" t="s">
        <v>126</v>
      </c>
      <c r="C20" s="78" t="s">
        <v>78</v>
      </c>
      <c r="D20" s="78" t="s">
        <v>79</v>
      </c>
      <c r="E20" s="78"/>
      <c r="F20" s="79"/>
    </row>
    <row r="21" spans="1:6" x14ac:dyDescent="0.25">
      <c r="A21" s="84">
        <v>43634</v>
      </c>
      <c r="B21" s="275"/>
      <c r="C21" s="78" t="s">
        <v>78</v>
      </c>
      <c r="D21" s="78" t="s">
        <v>79</v>
      </c>
      <c r="E21" s="85"/>
      <c r="F21" s="79"/>
    </row>
    <row r="22" spans="1:6" x14ac:dyDescent="0.25">
      <c r="A22" s="84">
        <v>43635</v>
      </c>
      <c r="B22" s="275"/>
      <c r="C22" s="78" t="s">
        <v>78</v>
      </c>
      <c r="D22" s="78" t="s">
        <v>79</v>
      </c>
      <c r="E22" s="85"/>
      <c r="F22" s="18"/>
    </row>
    <row r="23" spans="1:6" x14ac:dyDescent="0.25">
      <c r="A23" s="84">
        <v>43636</v>
      </c>
      <c r="B23" s="275"/>
      <c r="C23" s="78" t="s">
        <v>78</v>
      </c>
      <c r="D23" s="78" t="s">
        <v>79</v>
      </c>
      <c r="E23" s="78"/>
      <c r="F23" s="79"/>
    </row>
    <row r="24" spans="1:6" x14ac:dyDescent="0.25">
      <c r="A24" s="84">
        <v>43637</v>
      </c>
      <c r="B24" s="276"/>
      <c r="C24" s="78" t="s">
        <v>78</v>
      </c>
      <c r="D24" s="78" t="s">
        <v>79</v>
      </c>
      <c r="E24" s="78"/>
      <c r="F24" s="79"/>
    </row>
    <row r="25" spans="1:6" x14ac:dyDescent="0.25">
      <c r="A25" s="84">
        <v>43638</v>
      </c>
      <c r="B25" s="78"/>
      <c r="C25" s="78"/>
      <c r="D25" s="78"/>
      <c r="E25" s="78"/>
      <c r="F25" s="79"/>
    </row>
    <row r="26" spans="1:6" x14ac:dyDescent="0.25">
      <c r="A26" s="84">
        <v>43639</v>
      </c>
      <c r="B26" s="78"/>
      <c r="C26" s="78"/>
      <c r="D26" s="78"/>
      <c r="E26" s="78"/>
      <c r="F26" s="79"/>
    </row>
    <row r="27" spans="1:6" x14ac:dyDescent="0.25">
      <c r="A27" s="84">
        <v>43640</v>
      </c>
      <c r="B27" s="78" t="s">
        <v>79</v>
      </c>
      <c r="C27" s="78" t="s">
        <v>78</v>
      </c>
      <c r="D27" s="78" t="s">
        <v>79</v>
      </c>
      <c r="E27" s="78"/>
      <c r="F27" s="79"/>
    </row>
    <row r="28" spans="1:6" x14ac:dyDescent="0.25">
      <c r="A28" s="84">
        <v>43641</v>
      </c>
      <c r="B28" s="78" t="s">
        <v>79</v>
      </c>
      <c r="C28" s="78" t="s">
        <v>78</v>
      </c>
      <c r="D28" s="274" t="s">
        <v>151</v>
      </c>
      <c r="E28" s="85"/>
      <c r="F28" s="18"/>
    </row>
    <row r="29" spans="1:6" x14ac:dyDescent="0.25">
      <c r="A29" s="84">
        <v>43642</v>
      </c>
      <c r="B29" s="78" t="s">
        <v>79</v>
      </c>
      <c r="C29" s="78" t="s">
        <v>78</v>
      </c>
      <c r="D29" s="277"/>
      <c r="E29" s="85"/>
      <c r="F29" s="18"/>
    </row>
    <row r="30" spans="1:6" x14ac:dyDescent="0.25">
      <c r="A30" s="84">
        <v>43643</v>
      </c>
      <c r="B30" s="78" t="s">
        <v>79</v>
      </c>
      <c r="C30" s="78" t="s">
        <v>125</v>
      </c>
      <c r="D30" s="278"/>
      <c r="E30" s="78"/>
      <c r="F30" s="18"/>
    </row>
    <row r="31" spans="1:6" x14ac:dyDescent="0.25">
      <c r="A31" s="84">
        <v>43644</v>
      </c>
      <c r="B31" s="78" t="s">
        <v>79</v>
      </c>
      <c r="C31" s="78" t="s">
        <v>78</v>
      </c>
      <c r="D31" s="78" t="s">
        <v>79</v>
      </c>
      <c r="E31" s="78"/>
      <c r="F31" s="18"/>
    </row>
    <row r="32" spans="1:6" x14ac:dyDescent="0.25">
      <c r="A32" s="84">
        <v>43645</v>
      </c>
      <c r="B32" s="78"/>
      <c r="C32" s="78" t="s">
        <v>150</v>
      </c>
      <c r="D32" s="78"/>
      <c r="E32" s="78"/>
      <c r="F32" s="18"/>
    </row>
    <row r="33" spans="1:6" x14ac:dyDescent="0.25">
      <c r="A33" s="84">
        <v>43646</v>
      </c>
      <c r="B33" s="78"/>
      <c r="C33" s="78"/>
      <c r="D33" s="78"/>
      <c r="E33" s="78"/>
      <c r="F33" s="18"/>
    </row>
  </sheetData>
  <mergeCells count="3">
    <mergeCell ref="B13:F13"/>
    <mergeCell ref="B20:B24"/>
    <mergeCell ref="D28:D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2F0F-779D-40B6-9738-A125A5070E52}">
  <dimension ref="A1:D8"/>
  <sheetViews>
    <sheetView workbookViewId="0">
      <selection activeCell="J8" sqref="J8"/>
    </sheetView>
  </sheetViews>
  <sheetFormatPr baseColWidth="10" defaultRowHeight="15.75" x14ac:dyDescent="0.25"/>
  <cols>
    <col min="1" max="1" width="16.85546875" style="90" customWidth="1"/>
    <col min="2" max="4" width="27.5703125" style="90" customWidth="1"/>
    <col min="5" max="16384" width="11.42578125" style="90"/>
  </cols>
  <sheetData>
    <row r="1" spans="1:4" ht="23.25" x14ac:dyDescent="0.35">
      <c r="A1" s="270" t="s">
        <v>102</v>
      </c>
      <c r="B1" s="270"/>
      <c r="C1" s="270"/>
      <c r="D1" s="270"/>
    </row>
    <row r="2" spans="1:4" ht="16.5" thickBot="1" x14ac:dyDescent="0.3"/>
    <row r="3" spans="1:4" ht="32.25" thickBot="1" x14ac:dyDescent="0.3">
      <c r="A3" s="91" t="s">
        <v>83</v>
      </c>
      <c r="B3" s="279" t="s">
        <v>84</v>
      </c>
      <c r="C3" s="280"/>
      <c r="D3" s="281"/>
    </row>
    <row r="4" spans="1:4" ht="28.5" customHeight="1" thickBot="1" x14ac:dyDescent="0.3">
      <c r="A4" s="92"/>
      <c r="B4" s="91" t="s">
        <v>85</v>
      </c>
      <c r="C4" s="91" t="s">
        <v>86</v>
      </c>
      <c r="D4" s="91" t="s">
        <v>87</v>
      </c>
    </row>
    <row r="5" spans="1:4" ht="36" customHeight="1" thickBot="1" x14ac:dyDescent="0.3">
      <c r="A5" s="92"/>
      <c r="B5" s="279" t="s">
        <v>88</v>
      </c>
      <c r="C5" s="281"/>
      <c r="D5" s="91" t="s">
        <v>89</v>
      </c>
    </row>
    <row r="6" spans="1:4" ht="28.5" customHeight="1" thickBot="1" x14ac:dyDescent="0.3">
      <c r="A6" s="93" t="s">
        <v>99</v>
      </c>
      <c r="B6" s="93" t="s">
        <v>90</v>
      </c>
      <c r="C6" s="93" t="s">
        <v>91</v>
      </c>
      <c r="D6" s="93" t="s">
        <v>92</v>
      </c>
    </row>
    <row r="7" spans="1:4" ht="28.5" customHeight="1" thickBot="1" x14ac:dyDescent="0.3">
      <c r="A7" s="93" t="s">
        <v>100</v>
      </c>
      <c r="B7" s="93" t="s">
        <v>93</v>
      </c>
      <c r="C7" s="93" t="s">
        <v>94</v>
      </c>
      <c r="D7" s="93" t="s">
        <v>95</v>
      </c>
    </row>
    <row r="8" spans="1:4" ht="28.5" customHeight="1" thickBot="1" x14ac:dyDescent="0.3">
      <c r="A8" s="93" t="s">
        <v>101</v>
      </c>
      <c r="B8" s="93" t="s">
        <v>96</v>
      </c>
      <c r="C8" s="93" t="s">
        <v>97</v>
      </c>
      <c r="D8" s="93" t="s">
        <v>98</v>
      </c>
    </row>
  </sheetData>
  <mergeCells count="3">
    <mergeCell ref="B3:D3"/>
    <mergeCell ref="B5:C5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8A71-1FE4-4B54-9142-67E3BEE48822}">
  <dimension ref="A1:E22"/>
  <sheetViews>
    <sheetView topLeftCell="A10" workbookViewId="0">
      <selection activeCell="J8" sqref="J8"/>
    </sheetView>
  </sheetViews>
  <sheetFormatPr baseColWidth="10" defaultRowHeight="15" x14ac:dyDescent="0.25"/>
  <cols>
    <col min="1" max="1" width="54.42578125" style="1" bestFit="1" customWidth="1"/>
    <col min="2" max="2" width="58.85546875" style="1" bestFit="1" customWidth="1"/>
    <col min="3" max="16384" width="11.42578125" style="1"/>
  </cols>
  <sheetData>
    <row r="1" spans="1:5" ht="23.25" x14ac:dyDescent="0.25">
      <c r="A1" s="15" t="s">
        <v>10</v>
      </c>
    </row>
    <row r="3" spans="1:5" ht="24" customHeight="1" thickBot="1" x14ac:dyDescent="0.3">
      <c r="A3" s="16" t="s">
        <v>11</v>
      </c>
    </row>
    <row r="4" spans="1:5" ht="24" customHeight="1" x14ac:dyDescent="0.25">
      <c r="A4" s="9" t="s">
        <v>12</v>
      </c>
      <c r="B4" s="23" t="s">
        <v>104</v>
      </c>
      <c r="E4" s="2"/>
    </row>
    <row r="5" spans="1:5" ht="24" customHeight="1" x14ac:dyDescent="0.25">
      <c r="A5" s="10" t="s">
        <v>13</v>
      </c>
      <c r="B5" s="24" t="s">
        <v>139</v>
      </c>
      <c r="E5" s="3"/>
    </row>
    <row r="6" spans="1:5" ht="24" customHeight="1" x14ac:dyDescent="0.25">
      <c r="A6" s="282" t="s">
        <v>14</v>
      </c>
      <c r="B6" s="273"/>
      <c r="E6" s="4"/>
    </row>
    <row r="7" spans="1:5" ht="24" customHeight="1" x14ac:dyDescent="0.25">
      <c r="A7" s="10" t="s">
        <v>138</v>
      </c>
      <c r="B7" s="24" t="s">
        <v>15</v>
      </c>
      <c r="E7" s="4"/>
    </row>
    <row r="8" spans="1:5" ht="24" customHeight="1" x14ac:dyDescent="0.25">
      <c r="A8" s="10" t="s">
        <v>103</v>
      </c>
      <c r="B8" s="19">
        <v>0.03</v>
      </c>
      <c r="E8" s="4"/>
    </row>
    <row r="9" spans="1:5" ht="24" customHeight="1" thickBot="1" x14ac:dyDescent="0.3">
      <c r="A9" s="14" t="s">
        <v>16</v>
      </c>
      <c r="B9" s="20">
        <v>0.06</v>
      </c>
      <c r="E9" s="5"/>
    </row>
    <row r="10" spans="1:5" ht="24" customHeight="1" thickBot="1" x14ac:dyDescent="0.3"/>
    <row r="11" spans="1:5" ht="24" customHeight="1" thickBot="1" x14ac:dyDescent="0.3">
      <c r="A11" s="21" t="s">
        <v>19</v>
      </c>
      <c r="B11" s="22" t="s">
        <v>20</v>
      </c>
    </row>
    <row r="13" spans="1:5" ht="24" customHeight="1" thickBot="1" x14ac:dyDescent="0.3">
      <c r="A13" s="16" t="s">
        <v>140</v>
      </c>
    </row>
    <row r="14" spans="1:5" ht="21.75" customHeight="1" x14ac:dyDescent="0.25">
      <c r="A14" s="9" t="s">
        <v>48</v>
      </c>
      <c r="B14" s="17" t="s">
        <v>47</v>
      </c>
    </row>
    <row r="15" spans="1:5" ht="15.75" thickBot="1" x14ac:dyDescent="0.3"/>
    <row r="16" spans="1:5" ht="23.25" customHeight="1" thickBot="1" x14ac:dyDescent="0.3">
      <c r="A16" s="21" t="s">
        <v>80</v>
      </c>
      <c r="B16" s="56">
        <v>2.1999999999999999E-2</v>
      </c>
    </row>
    <row r="17" spans="1:2" ht="15.75" thickBot="1" x14ac:dyDescent="0.3"/>
    <row r="18" spans="1:2" ht="19.5" thickBot="1" x14ac:dyDescent="0.3">
      <c r="A18" s="21" t="s">
        <v>82</v>
      </c>
      <c r="B18" s="22" t="s">
        <v>148</v>
      </c>
    </row>
    <row r="19" spans="1:2" ht="15.75" thickBot="1" x14ac:dyDescent="0.3"/>
    <row r="20" spans="1:2" ht="27" customHeight="1" thickBot="1" x14ac:dyDescent="0.3">
      <c r="A20" s="21" t="s">
        <v>105</v>
      </c>
      <c r="B20" s="22" t="s">
        <v>106</v>
      </c>
    </row>
    <row r="21" spans="1:2" ht="15.75" thickBot="1" x14ac:dyDescent="0.3"/>
    <row r="22" spans="1:2" ht="24" customHeight="1" thickBot="1" x14ac:dyDescent="0.3">
      <c r="A22" s="21" t="s">
        <v>141</v>
      </c>
      <c r="B22" s="22" t="s">
        <v>142</v>
      </c>
    </row>
  </sheetData>
  <mergeCells count="1"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4CAB-9798-4C17-A561-7F06CE617576}">
  <dimension ref="A1:G6"/>
  <sheetViews>
    <sheetView workbookViewId="0">
      <selection activeCell="J8" sqref="J8"/>
    </sheetView>
  </sheetViews>
  <sheetFormatPr baseColWidth="10" defaultRowHeight="15" x14ac:dyDescent="0.25"/>
  <cols>
    <col min="1" max="1" width="19.42578125" bestFit="1" customWidth="1"/>
  </cols>
  <sheetData>
    <row r="1" spans="1:7" ht="21" x14ac:dyDescent="0.35">
      <c r="A1" s="283" t="s">
        <v>135</v>
      </c>
      <c r="B1" s="283"/>
      <c r="C1" s="283"/>
      <c r="D1" s="283"/>
      <c r="E1" s="283"/>
      <c r="F1" s="283"/>
      <c r="G1" s="283"/>
    </row>
    <row r="2" spans="1:7" ht="15.75" thickBot="1" x14ac:dyDescent="0.3"/>
    <row r="3" spans="1:7" s="1" customFormat="1" ht="22.5" customHeight="1" x14ac:dyDescent="0.25">
      <c r="A3" s="9"/>
      <c r="B3" s="6" t="s">
        <v>132</v>
      </c>
      <c r="C3" s="6"/>
      <c r="D3" s="113" t="s">
        <v>133</v>
      </c>
      <c r="E3" s="113"/>
      <c r="F3" s="113" t="s">
        <v>134</v>
      </c>
      <c r="G3" s="114"/>
    </row>
    <row r="4" spans="1:7" s="1" customFormat="1" ht="22.5" customHeight="1" x14ac:dyDescent="0.25">
      <c r="A4" s="10"/>
      <c r="B4" s="78" t="s">
        <v>128</v>
      </c>
      <c r="C4" s="78" t="s">
        <v>129</v>
      </c>
      <c r="D4" s="78" t="s">
        <v>128</v>
      </c>
      <c r="E4" s="78" t="s">
        <v>129</v>
      </c>
      <c r="F4" s="78" t="s">
        <v>128</v>
      </c>
      <c r="G4" s="79" t="s">
        <v>129</v>
      </c>
    </row>
    <row r="5" spans="1:7" s="1" customFormat="1" ht="22.5" customHeight="1" x14ac:dyDescent="0.25">
      <c r="A5" s="10" t="s">
        <v>130</v>
      </c>
      <c r="B5" s="78">
        <v>12</v>
      </c>
      <c r="C5" s="78">
        <v>10</v>
      </c>
      <c r="D5" s="78">
        <v>5</v>
      </c>
      <c r="E5" s="78">
        <v>3</v>
      </c>
      <c r="F5" s="78">
        <v>9</v>
      </c>
      <c r="G5" s="79">
        <v>5</v>
      </c>
    </row>
    <row r="6" spans="1:7" s="1" customFormat="1" ht="22.5" customHeight="1" thickBot="1" x14ac:dyDescent="0.3">
      <c r="A6" s="14" t="s">
        <v>131</v>
      </c>
      <c r="B6" s="87">
        <v>20</v>
      </c>
      <c r="C6" s="87">
        <v>15</v>
      </c>
      <c r="D6" s="87">
        <v>5</v>
      </c>
      <c r="E6" s="87">
        <v>3</v>
      </c>
      <c r="F6" s="87">
        <v>9</v>
      </c>
      <c r="G6" s="112">
        <v>5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E3F2-1DB9-4F90-BE5E-5572D7DE5B07}">
  <dimension ref="A1:L9"/>
  <sheetViews>
    <sheetView workbookViewId="0">
      <selection activeCell="J8" sqref="J8"/>
    </sheetView>
  </sheetViews>
  <sheetFormatPr baseColWidth="10" defaultRowHeight="15" x14ac:dyDescent="0.25"/>
  <cols>
    <col min="1" max="1" width="39.140625" bestFit="1" customWidth="1"/>
    <col min="6" max="6" width="12.28515625" bestFit="1" customWidth="1"/>
  </cols>
  <sheetData>
    <row r="1" spans="1:12" ht="23.25" x14ac:dyDescent="0.35">
      <c r="A1" s="270" t="s">
        <v>17</v>
      </c>
      <c r="B1" s="270"/>
      <c r="C1" s="270"/>
      <c r="D1" s="270"/>
      <c r="E1" s="270"/>
      <c r="F1" s="270"/>
    </row>
    <row r="3" spans="1:12" ht="15.75" thickBot="1" x14ac:dyDescent="0.3"/>
    <row r="4" spans="1:12" s="1" customFormat="1" ht="26.25" customHeight="1" x14ac:dyDescent="0.25">
      <c r="A4" s="9"/>
      <c r="B4" s="6" t="s">
        <v>72</v>
      </c>
      <c r="C4" s="6" t="s">
        <v>119</v>
      </c>
      <c r="D4" s="6" t="s">
        <v>120</v>
      </c>
      <c r="E4" s="6" t="s">
        <v>121</v>
      </c>
      <c r="F4" s="7" t="s">
        <v>122</v>
      </c>
      <c r="I4"/>
      <c r="J4"/>
      <c r="K4"/>
      <c r="L4"/>
    </row>
    <row r="5" spans="1:12" s="1" customFormat="1" ht="24.75" customHeight="1" x14ac:dyDescent="0.25">
      <c r="A5" s="10" t="s">
        <v>8</v>
      </c>
      <c r="B5" s="11">
        <v>2100</v>
      </c>
      <c r="C5" s="11">
        <v>2500</v>
      </c>
      <c r="D5" s="11">
        <v>3700</v>
      </c>
      <c r="E5" s="11" t="s">
        <v>75</v>
      </c>
      <c r="F5" s="12">
        <v>7000</v>
      </c>
      <c r="I5"/>
      <c r="J5"/>
      <c r="K5"/>
      <c r="L5"/>
    </row>
    <row r="6" spans="1:12" s="1" customFormat="1" ht="39" customHeight="1" x14ac:dyDescent="0.25">
      <c r="A6" s="48" t="s">
        <v>51</v>
      </c>
      <c r="B6" s="116" t="s">
        <v>136</v>
      </c>
      <c r="C6" s="49" t="s">
        <v>149</v>
      </c>
      <c r="D6" s="49" t="s">
        <v>52</v>
      </c>
      <c r="E6" s="49" t="s">
        <v>52</v>
      </c>
      <c r="F6" s="13" t="s">
        <v>149</v>
      </c>
      <c r="I6"/>
      <c r="J6"/>
      <c r="K6"/>
      <c r="L6"/>
    </row>
    <row r="7" spans="1:12" s="1" customFormat="1" ht="45" x14ac:dyDescent="0.25">
      <c r="A7" s="48" t="s">
        <v>137</v>
      </c>
      <c r="B7" s="116" t="s">
        <v>143</v>
      </c>
      <c r="C7" s="49" t="s">
        <v>127</v>
      </c>
      <c r="D7" s="49"/>
      <c r="E7" s="49"/>
      <c r="F7" s="115"/>
    </row>
    <row r="8" spans="1:12" s="1" customFormat="1" ht="24.75" customHeight="1" thickBot="1" x14ac:dyDescent="0.3">
      <c r="A8" s="14" t="s">
        <v>50</v>
      </c>
      <c r="B8" s="46">
        <v>0.12</v>
      </c>
      <c r="C8" s="47">
        <v>0.18</v>
      </c>
      <c r="D8" s="46">
        <v>0.2</v>
      </c>
      <c r="E8" s="46"/>
      <c r="F8" s="20">
        <v>0.23</v>
      </c>
    </row>
    <row r="9" spans="1:12" s="1" customFormat="1" ht="21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4CE9-9334-48B1-982B-BBEC6AB888DA}">
  <dimension ref="A1"/>
  <sheetViews>
    <sheetView workbookViewId="0">
      <selection activeCell="C19" sqref="C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20A1-551C-4293-A4F4-7C3726380F07}">
  <sheetPr>
    <tabColor rgb="FFFFFF00"/>
  </sheetPr>
  <dimension ref="A1"/>
  <sheetViews>
    <sheetView workbookViewId="0">
      <selection activeCell="F7" sqref="F7"/>
    </sheetView>
  </sheetViews>
  <sheetFormatPr baseColWidth="10" defaultRowHeight="15" x14ac:dyDescent="0.25"/>
  <cols>
    <col min="1" max="1" width="37.140625" bestFit="1" customWidth="1"/>
    <col min="2" max="2" width="20" bestFit="1" customWidth="1"/>
    <col min="3" max="3" width="12.85546875" bestFit="1" customWidth="1"/>
    <col min="6" max="6" width="26.42578125" bestFit="1" customWidth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83C7-B274-494F-AA20-4350E447CABB}">
  <sheetPr>
    <tabColor rgb="FFFFFF00"/>
  </sheetPr>
  <dimension ref="A1:R60"/>
  <sheetViews>
    <sheetView workbookViewId="0">
      <selection activeCell="H21" sqref="H21"/>
    </sheetView>
  </sheetViews>
  <sheetFormatPr baseColWidth="10" defaultRowHeight="12.75" x14ac:dyDescent="0.25"/>
  <cols>
    <col min="1" max="1" width="72.140625" style="57" bestFit="1" customWidth="1"/>
    <col min="2" max="2" width="13.7109375" style="57" customWidth="1"/>
    <col min="3" max="3" width="11.42578125" style="57"/>
    <col min="4" max="4" width="22.5703125" style="57" customWidth="1"/>
    <col min="5" max="5" width="13.42578125" style="57" customWidth="1"/>
    <col min="6" max="7" width="11.42578125" style="57"/>
    <col min="8" max="8" width="47.7109375" style="57" bestFit="1" customWidth="1"/>
    <col min="9" max="9" width="10.7109375" style="57" bestFit="1" customWidth="1"/>
    <col min="10" max="12" width="11.5703125" style="57" bestFit="1" customWidth="1"/>
    <col min="13" max="16384" width="11.42578125" style="57"/>
  </cols>
  <sheetData>
    <row r="1" spans="1:18" ht="15" customHeight="1" x14ac:dyDescent="0.25">
      <c r="A1" s="265" t="s">
        <v>8</v>
      </c>
      <c r="B1" s="213"/>
      <c r="C1" s="213"/>
      <c r="D1" s="213"/>
      <c r="E1" s="241"/>
      <c r="F1" s="214">
        <v>6000</v>
      </c>
      <c r="H1" s="62" t="s">
        <v>158</v>
      </c>
      <c r="I1" s="145">
        <v>0.13</v>
      </c>
    </row>
    <row r="2" spans="1:18" ht="15" customHeight="1" x14ac:dyDescent="0.25">
      <c r="A2" s="266" t="s">
        <v>107</v>
      </c>
      <c r="B2" s="217"/>
      <c r="C2" s="218"/>
      <c r="D2" s="219"/>
      <c r="E2" s="242"/>
      <c r="F2" s="151"/>
      <c r="H2" s="60" t="s">
        <v>163</v>
      </c>
      <c r="I2" s="146">
        <v>12000</v>
      </c>
    </row>
    <row r="3" spans="1:18" ht="15" customHeight="1" x14ac:dyDescent="0.25">
      <c r="A3" s="266" t="s">
        <v>174</v>
      </c>
      <c r="B3" s="217"/>
      <c r="C3" s="218"/>
      <c r="D3" s="219"/>
      <c r="E3" s="242"/>
      <c r="F3" s="151"/>
      <c r="H3" s="60" t="s">
        <v>176</v>
      </c>
      <c r="I3" s="146">
        <v>12000</v>
      </c>
    </row>
    <row r="4" spans="1:18" ht="15" customHeight="1" x14ac:dyDescent="0.25">
      <c r="A4" s="266" t="s">
        <v>21</v>
      </c>
      <c r="B4" s="217"/>
      <c r="C4" s="218"/>
      <c r="D4" s="219"/>
      <c r="E4" s="242"/>
      <c r="F4" s="151"/>
      <c r="H4" s="60" t="s">
        <v>159</v>
      </c>
      <c r="I4" s="146">
        <v>3428</v>
      </c>
    </row>
    <row r="5" spans="1:18" ht="15" customHeight="1" x14ac:dyDescent="0.25">
      <c r="A5" s="266"/>
      <c r="B5" s="215"/>
      <c r="C5" s="215"/>
      <c r="D5" s="219"/>
      <c r="E5" s="242"/>
      <c r="F5" s="151"/>
      <c r="H5" s="60" t="s">
        <v>160</v>
      </c>
      <c r="I5" s="151">
        <f>F10-I4</f>
        <v>8572</v>
      </c>
    </row>
    <row r="6" spans="1:18" ht="15" customHeight="1" x14ac:dyDescent="0.25">
      <c r="A6" s="186" t="s">
        <v>157</v>
      </c>
      <c r="B6" s="215"/>
      <c r="C6" s="215"/>
      <c r="D6" s="215"/>
      <c r="E6" s="243"/>
      <c r="F6" s="151">
        <v>6000</v>
      </c>
      <c r="H6" s="60" t="s">
        <v>161</v>
      </c>
      <c r="I6" s="146">
        <v>3428</v>
      </c>
    </row>
    <row r="7" spans="1:18" ht="15" customHeight="1" thickBot="1" x14ac:dyDescent="0.3">
      <c r="A7" s="196" t="s">
        <v>60</v>
      </c>
      <c r="B7" s="220"/>
      <c r="C7" s="221"/>
      <c r="D7" s="222"/>
      <c r="E7" s="244"/>
      <c r="F7" s="223"/>
      <c r="H7" s="60" t="s">
        <v>162</v>
      </c>
      <c r="I7" s="151">
        <f>I5</f>
        <v>8572</v>
      </c>
    </row>
    <row r="8" spans="1:18" ht="15" customHeight="1" x14ac:dyDescent="0.25">
      <c r="H8" s="60" t="s">
        <v>164</v>
      </c>
      <c r="I8" s="146"/>
    </row>
    <row r="9" spans="1:18" ht="15" customHeight="1" thickBot="1" x14ac:dyDescent="0.3">
      <c r="H9" s="60" t="s">
        <v>165</v>
      </c>
      <c r="I9" s="168">
        <f>(F10*0.9825)+F14+F15</f>
        <v>11990</v>
      </c>
      <c r="R9" s="77"/>
    </row>
    <row r="10" spans="1:18" ht="24" customHeight="1" x14ac:dyDescent="0.25">
      <c r="A10" s="25" t="s">
        <v>22</v>
      </c>
      <c r="B10" s="50"/>
      <c r="C10" s="26"/>
      <c r="D10" s="26"/>
      <c r="E10" s="119"/>
      <c r="F10" s="118">
        <f>SUM(F1:F9)</f>
        <v>12000</v>
      </c>
      <c r="H10" s="60" t="s">
        <v>166</v>
      </c>
      <c r="I10" s="148"/>
    </row>
    <row r="11" spans="1:18" ht="25.5" x14ac:dyDescent="0.25">
      <c r="A11" s="44"/>
      <c r="B11" s="45" t="s">
        <v>42</v>
      </c>
      <c r="C11" s="45" t="s">
        <v>14</v>
      </c>
      <c r="D11" s="45" t="s">
        <v>43</v>
      </c>
      <c r="E11" s="120" t="s">
        <v>14</v>
      </c>
      <c r="F11" s="29" t="s">
        <v>44</v>
      </c>
      <c r="H11" s="60" t="s">
        <v>168</v>
      </c>
      <c r="I11" s="151">
        <f>F10-D33+D28+F15</f>
        <v>9874.8067999999985</v>
      </c>
    </row>
    <row r="12" spans="1:18" ht="15" customHeight="1" x14ac:dyDescent="0.25">
      <c r="A12" s="27" t="s">
        <v>23</v>
      </c>
      <c r="H12" s="60" t="s">
        <v>167</v>
      </c>
      <c r="I12" s="151">
        <f>I11</f>
        <v>9874.8067999999985</v>
      </c>
    </row>
    <row r="13" spans="1:18" ht="15" customHeight="1" x14ac:dyDescent="0.25">
      <c r="A13" s="30" t="s">
        <v>45</v>
      </c>
      <c r="B13" s="53">
        <f>$F$10</f>
        <v>12000</v>
      </c>
      <c r="C13" s="51"/>
      <c r="D13" s="51"/>
      <c r="E13" s="130">
        <f>I1</f>
        <v>0.13</v>
      </c>
      <c r="F13" s="55">
        <f>E13*B13</f>
        <v>1560</v>
      </c>
      <c r="H13" s="60" t="s">
        <v>169</v>
      </c>
      <c r="I13" s="151">
        <f>F10</f>
        <v>12000</v>
      </c>
    </row>
    <row r="14" spans="1:18" ht="15" customHeight="1" x14ac:dyDescent="0.25">
      <c r="A14" s="30" t="s">
        <v>46</v>
      </c>
      <c r="B14" s="53">
        <f>$F$1</f>
        <v>6000</v>
      </c>
      <c r="C14" s="32">
        <v>7.4999999999999997E-3</v>
      </c>
      <c r="D14" s="76">
        <f>B14*C14</f>
        <v>45</v>
      </c>
      <c r="E14" s="131">
        <v>0.02</v>
      </c>
      <c r="F14" s="55">
        <f>E14*B14</f>
        <v>120</v>
      </c>
      <c r="H14" s="60" t="s">
        <v>170</v>
      </c>
      <c r="I14" s="148">
        <v>5.2499999999999998E-2</v>
      </c>
    </row>
    <row r="15" spans="1:18" ht="15" customHeight="1" x14ac:dyDescent="0.25">
      <c r="A15" s="30" t="s">
        <v>24</v>
      </c>
      <c r="B15" s="34"/>
      <c r="C15" s="32"/>
      <c r="D15" s="76">
        <f>I17</f>
        <v>70</v>
      </c>
      <c r="E15" s="131"/>
      <c r="F15" s="54">
        <f>I18</f>
        <v>80</v>
      </c>
      <c r="H15" s="60" t="s">
        <v>173</v>
      </c>
      <c r="I15" s="146"/>
    </row>
    <row r="16" spans="1:18" ht="15" customHeight="1" x14ac:dyDescent="0.25">
      <c r="A16" s="27" t="s">
        <v>144</v>
      </c>
      <c r="B16" s="58">
        <f>F10</f>
        <v>12000</v>
      </c>
      <c r="C16" s="28"/>
      <c r="D16" s="28"/>
      <c r="E16" s="130">
        <v>0.02</v>
      </c>
      <c r="F16" s="144">
        <f>E16*B16</f>
        <v>240</v>
      </c>
      <c r="H16" s="60" t="s">
        <v>175</v>
      </c>
      <c r="I16" s="146"/>
    </row>
    <row r="17" spans="1:9" ht="15" customHeight="1" x14ac:dyDescent="0.25">
      <c r="A17" s="27" t="s">
        <v>25</v>
      </c>
      <c r="B17" s="34"/>
      <c r="C17" s="31"/>
      <c r="D17" s="34"/>
      <c r="E17" s="132"/>
      <c r="F17" s="52"/>
      <c r="H17" s="60" t="s">
        <v>171</v>
      </c>
      <c r="I17" s="146">
        <v>70</v>
      </c>
    </row>
    <row r="18" spans="1:9" ht="15" customHeight="1" thickBot="1" x14ac:dyDescent="0.3">
      <c r="A18" s="30" t="s">
        <v>154</v>
      </c>
      <c r="B18" s="53">
        <f>I4</f>
        <v>3428</v>
      </c>
      <c r="C18" s="32">
        <v>6.9000000000000006E-2</v>
      </c>
      <c r="D18" s="33">
        <f>B18*C18</f>
        <v>236.53200000000001</v>
      </c>
      <c r="E18" s="131">
        <v>8.5500000000000007E-2</v>
      </c>
      <c r="F18" s="55">
        <f>B18*8.55%</f>
        <v>293.09399999999999</v>
      </c>
      <c r="H18" s="66" t="s">
        <v>172</v>
      </c>
      <c r="I18" s="147">
        <v>80</v>
      </c>
    </row>
    <row r="19" spans="1:9" ht="15" customHeight="1" x14ac:dyDescent="0.25">
      <c r="A19" s="30" t="s">
        <v>155</v>
      </c>
      <c r="B19" s="53">
        <f>$F$10</f>
        <v>12000</v>
      </c>
      <c r="C19" s="32">
        <v>4.0000000000000001E-3</v>
      </c>
      <c r="D19" s="33">
        <f t="shared" ref="D19:D21" si="0">B19*C19</f>
        <v>48</v>
      </c>
      <c r="E19" s="131">
        <v>1.9E-2</v>
      </c>
      <c r="F19" s="55">
        <f>B19*1.9%</f>
        <v>228</v>
      </c>
    </row>
    <row r="20" spans="1:9" ht="15" customHeight="1" x14ac:dyDescent="0.25">
      <c r="A20" s="30" t="s">
        <v>156</v>
      </c>
      <c r="B20" s="53">
        <f>I6</f>
        <v>3428</v>
      </c>
      <c r="C20" s="32">
        <v>4.0099999999999997E-2</v>
      </c>
      <c r="D20" s="33">
        <f t="shared" si="0"/>
        <v>137.46279999999999</v>
      </c>
      <c r="E20" s="131">
        <v>6.0100000000000001E-2</v>
      </c>
      <c r="F20" s="55">
        <f>B20*6.01%</f>
        <v>206.02279999999999</v>
      </c>
    </row>
    <row r="21" spans="1:9" ht="15" customHeight="1" x14ac:dyDescent="0.25">
      <c r="A21" s="30" t="s">
        <v>152</v>
      </c>
      <c r="B21" s="53">
        <f>I7</f>
        <v>8572</v>
      </c>
      <c r="C21" s="32">
        <v>9.7199999999999995E-2</v>
      </c>
      <c r="D21" s="33">
        <f t="shared" si="0"/>
        <v>833.19839999999999</v>
      </c>
      <c r="E21" s="131">
        <v>0.1457</v>
      </c>
      <c r="F21" s="54">
        <f t="shared" ref="F21:F22" si="1">E21*B21</f>
        <v>1248.9404</v>
      </c>
    </row>
    <row r="22" spans="1:9" ht="15" customHeight="1" x14ac:dyDescent="0.25">
      <c r="A22" s="30" t="s">
        <v>153</v>
      </c>
      <c r="B22" s="53">
        <f>I3</f>
        <v>12000</v>
      </c>
      <c r="C22" s="32">
        <v>1.4E-3</v>
      </c>
      <c r="D22" s="33">
        <f>C22*B22</f>
        <v>16.8</v>
      </c>
      <c r="E22" s="131">
        <v>2.0999999999999999E-3</v>
      </c>
      <c r="F22" s="54">
        <f t="shared" si="1"/>
        <v>25.2</v>
      </c>
    </row>
    <row r="23" spans="1:9" ht="15" customHeight="1" x14ac:dyDescent="0.25">
      <c r="A23" s="97"/>
      <c r="B23" s="98"/>
      <c r="C23" s="99"/>
      <c r="D23" s="100"/>
      <c r="E23" s="133"/>
      <c r="F23" s="101"/>
    </row>
    <row r="24" spans="1:9" ht="15" customHeight="1" x14ac:dyDescent="0.25">
      <c r="A24" s="35" t="s">
        <v>49</v>
      </c>
      <c r="B24" s="53">
        <f>F10</f>
        <v>12000</v>
      </c>
      <c r="C24" s="31"/>
      <c r="D24" s="34"/>
      <c r="E24" s="132">
        <f>I14</f>
        <v>5.2499999999999998E-2</v>
      </c>
      <c r="F24" s="55">
        <f>E24*B24</f>
        <v>630</v>
      </c>
    </row>
    <row r="25" spans="1:9" ht="15" customHeight="1" x14ac:dyDescent="0.25">
      <c r="A25" s="27" t="s">
        <v>146</v>
      </c>
      <c r="B25" s="34">
        <f>I15</f>
        <v>0</v>
      </c>
      <c r="C25" s="31"/>
      <c r="D25" s="34"/>
      <c r="E25" s="132">
        <v>4.2000000000000003E-2</v>
      </c>
      <c r="F25" s="55">
        <f>E25*B25</f>
        <v>0</v>
      </c>
    </row>
    <row r="26" spans="1:9" ht="15" customHeight="1" x14ac:dyDescent="0.25">
      <c r="A26" s="27" t="s">
        <v>202</v>
      </c>
      <c r="B26" s="53">
        <f>I2</f>
        <v>12000</v>
      </c>
      <c r="C26" s="248">
        <v>2.4000000000000001E-4</v>
      </c>
      <c r="D26" s="249">
        <f>C26*B26</f>
        <v>2.88</v>
      </c>
      <c r="E26" s="134">
        <v>3.6000000000000002E-4</v>
      </c>
      <c r="F26" s="55">
        <f>E26*B26</f>
        <v>4.32</v>
      </c>
    </row>
    <row r="27" spans="1:9" ht="15" customHeight="1" x14ac:dyDescent="0.25">
      <c r="A27" s="27" t="s">
        <v>145</v>
      </c>
      <c r="B27" s="53">
        <f>F10</f>
        <v>12000</v>
      </c>
      <c r="C27" s="31"/>
      <c r="D27" s="34"/>
      <c r="E27" s="134">
        <v>1.643E-2</v>
      </c>
      <c r="F27" s="55">
        <f>E27*B27</f>
        <v>197.16</v>
      </c>
    </row>
    <row r="28" spans="1:9" ht="15" customHeight="1" x14ac:dyDescent="0.25">
      <c r="A28" s="27" t="s">
        <v>27</v>
      </c>
      <c r="B28" s="77">
        <f>I9</f>
        <v>11990</v>
      </c>
      <c r="C28" s="32">
        <v>2.9000000000000001E-2</v>
      </c>
      <c r="D28" s="33">
        <f>B28*C28</f>
        <v>347.71000000000004</v>
      </c>
      <c r="E28" s="131"/>
      <c r="F28" s="52"/>
    </row>
    <row r="29" spans="1:9" ht="15" customHeight="1" x14ac:dyDescent="0.25">
      <c r="A29" s="27" t="s">
        <v>28</v>
      </c>
      <c r="B29" s="77">
        <f>B28</f>
        <v>11990</v>
      </c>
      <c r="C29" s="32">
        <v>6.8000000000000005E-2</v>
      </c>
      <c r="D29" s="33">
        <f>B29*C29</f>
        <v>815.32</v>
      </c>
      <c r="E29" s="131"/>
      <c r="F29" s="52"/>
    </row>
    <row r="30" spans="1:9" ht="15" customHeight="1" x14ac:dyDescent="0.25">
      <c r="A30" s="102" t="s">
        <v>53</v>
      </c>
      <c r="B30" s="53">
        <f>I10</f>
        <v>0</v>
      </c>
      <c r="C30" s="99">
        <v>9.7000000000000003E-2</v>
      </c>
      <c r="D30" s="33">
        <f>B30*C30</f>
        <v>0</v>
      </c>
      <c r="E30" s="121"/>
      <c r="F30" s="143">
        <f>C30*B30</f>
        <v>0</v>
      </c>
    </row>
    <row r="31" spans="1:9" ht="15" customHeight="1" x14ac:dyDescent="0.25">
      <c r="A31" s="97" t="s">
        <v>66</v>
      </c>
      <c r="B31" s="135"/>
      <c r="C31" s="136"/>
      <c r="D31" s="137"/>
      <c r="E31" s="138"/>
      <c r="F31" s="139">
        <f>I8*-1</f>
        <v>0</v>
      </c>
    </row>
    <row r="32" spans="1:9" ht="15" customHeight="1" x14ac:dyDescent="0.25">
      <c r="A32" s="97" t="s">
        <v>54</v>
      </c>
      <c r="B32" s="98">
        <f>F3+F4</f>
        <v>0</v>
      </c>
      <c r="C32" s="99">
        <v>0.11310000000000001</v>
      </c>
      <c r="D32" s="103">
        <f>-B32*C32</f>
        <v>0</v>
      </c>
      <c r="E32" s="122"/>
      <c r="F32" s="104"/>
    </row>
    <row r="33" spans="1:15" ht="15" customHeight="1" x14ac:dyDescent="0.25">
      <c r="A33" s="27" t="s">
        <v>29</v>
      </c>
      <c r="B33" s="36"/>
      <c r="C33" s="28"/>
      <c r="D33" s="37">
        <f>SUM(D12:D32)</f>
        <v>2552.9032000000002</v>
      </c>
      <c r="E33" s="123"/>
      <c r="F33" s="104">
        <f>SUM(F12:F32)</f>
        <v>4832.7371999999996</v>
      </c>
    </row>
    <row r="34" spans="1:15" ht="15" customHeight="1" x14ac:dyDescent="0.25">
      <c r="A34" s="27"/>
      <c r="B34" s="36"/>
      <c r="C34" s="28"/>
      <c r="D34" s="36"/>
      <c r="E34" s="124"/>
      <c r="F34" s="52"/>
    </row>
    <row r="35" spans="1:15" ht="15" customHeight="1" x14ac:dyDescent="0.25">
      <c r="A35" s="38" t="s">
        <v>30</v>
      </c>
      <c r="B35" s="36"/>
      <c r="C35" s="28"/>
      <c r="D35" s="36"/>
      <c r="E35" s="124"/>
      <c r="F35" s="55">
        <f>F10-D33</f>
        <v>9447.0967999999993</v>
      </c>
    </row>
    <row r="36" spans="1:15" ht="18.75" customHeight="1" x14ac:dyDescent="0.25">
      <c r="A36" s="102" t="s">
        <v>31</v>
      </c>
      <c r="B36" s="228"/>
      <c r="C36" s="229"/>
      <c r="D36" s="228"/>
      <c r="E36" s="230"/>
      <c r="F36" s="212">
        <f>IF(K41&lt;0,0,K41)</f>
        <v>0</v>
      </c>
      <c r="G36" s="186"/>
      <c r="H36" s="185" t="s">
        <v>59</v>
      </c>
      <c r="I36" s="186"/>
      <c r="J36" s="186"/>
      <c r="K36" s="187"/>
      <c r="L36" s="186"/>
      <c r="M36" s="186"/>
      <c r="N36" s="186"/>
      <c r="O36" s="186"/>
    </row>
    <row r="37" spans="1:15" ht="16.5" customHeight="1" thickBot="1" x14ac:dyDescent="0.3">
      <c r="A37" s="292" t="s">
        <v>32</v>
      </c>
      <c r="B37" s="294" t="s">
        <v>33</v>
      </c>
      <c r="C37" s="231" t="s">
        <v>14</v>
      </c>
      <c r="D37" s="296"/>
      <c r="E37" s="232"/>
      <c r="F37" s="298" t="s">
        <v>34</v>
      </c>
      <c r="G37" s="186"/>
      <c r="H37" s="186"/>
      <c r="I37" s="186"/>
      <c r="J37" s="186"/>
      <c r="K37" s="186"/>
      <c r="L37" s="186"/>
      <c r="M37" s="186"/>
      <c r="N37" s="186"/>
      <c r="O37" s="186"/>
    </row>
    <row r="38" spans="1:15" x14ac:dyDescent="0.25">
      <c r="A38" s="293"/>
      <c r="B38" s="295"/>
      <c r="C38" s="233" t="s">
        <v>35</v>
      </c>
      <c r="D38" s="297"/>
      <c r="E38" s="234"/>
      <c r="F38" s="299"/>
      <c r="G38" s="186"/>
      <c r="H38" s="188" t="s">
        <v>56</v>
      </c>
      <c r="I38" s="189"/>
      <c r="J38" s="190">
        <v>2.4E-2</v>
      </c>
      <c r="K38" s="191">
        <f>J38*I38</f>
        <v>0</v>
      </c>
      <c r="L38" s="186"/>
      <c r="M38" s="186"/>
      <c r="N38" s="186"/>
      <c r="O38" s="186"/>
    </row>
    <row r="39" spans="1:15" ht="21" customHeight="1" x14ac:dyDescent="0.25">
      <c r="A39" s="235" t="s">
        <v>36</v>
      </c>
      <c r="B39" s="236">
        <f>B41</f>
        <v>9874.8067999999985</v>
      </c>
      <c r="C39" s="237">
        <v>0.24</v>
      </c>
      <c r="D39" s="228"/>
      <c r="E39" s="230"/>
      <c r="F39" s="143">
        <f>C39*B39</f>
        <v>2369.9536319999997</v>
      </c>
      <c r="G39" s="186"/>
      <c r="H39" s="192" t="s">
        <v>55</v>
      </c>
      <c r="I39" s="193">
        <f>I38</f>
        <v>0</v>
      </c>
      <c r="J39" s="194">
        <v>7.4999999999999997E-3</v>
      </c>
      <c r="K39" s="117">
        <f t="shared" ref="K39" si="2">J39*I39</f>
        <v>0</v>
      </c>
      <c r="L39" s="186"/>
      <c r="M39" s="186"/>
      <c r="N39" s="186"/>
      <c r="O39" s="186"/>
    </row>
    <row r="40" spans="1:15" x14ac:dyDescent="0.25">
      <c r="A40" s="238"/>
      <c r="B40" s="239"/>
      <c r="C40" s="240"/>
      <c r="D40" s="210" t="s">
        <v>37</v>
      </c>
      <c r="E40" s="211"/>
      <c r="F40" s="143">
        <f>F35-F39</f>
        <v>7077.1431679999996</v>
      </c>
      <c r="G40" s="186"/>
      <c r="H40" s="192" t="s">
        <v>57</v>
      </c>
      <c r="I40" s="195">
        <f>B28+B30</f>
        <v>11990</v>
      </c>
      <c r="J40" s="194">
        <v>1.7000000000000001E-2</v>
      </c>
      <c r="K40" s="117">
        <f>-J40*I40</f>
        <v>-203.83</v>
      </c>
      <c r="L40" s="186"/>
      <c r="M40" s="186"/>
      <c r="N40" s="186"/>
      <c r="O40" s="186"/>
    </row>
    <row r="41" spans="1:15" ht="26.25" thickBot="1" x14ac:dyDescent="0.3">
      <c r="A41" s="97" t="s">
        <v>38</v>
      </c>
      <c r="B41" s="208">
        <f>I11</f>
        <v>9874.8067999999985</v>
      </c>
      <c r="C41" s="209"/>
      <c r="D41" s="210" t="s">
        <v>39</v>
      </c>
      <c r="E41" s="211"/>
      <c r="F41" s="212">
        <f>K49</f>
        <v>0</v>
      </c>
      <c r="G41" s="186"/>
      <c r="H41" s="196" t="s">
        <v>58</v>
      </c>
      <c r="I41" s="197"/>
      <c r="J41" s="197"/>
      <c r="K41" s="198">
        <f>SUM(K38:K40)</f>
        <v>-203.83</v>
      </c>
      <c r="L41" s="186"/>
      <c r="M41" s="186"/>
      <c r="N41" s="186"/>
      <c r="O41" s="186"/>
    </row>
    <row r="42" spans="1:15" x14ac:dyDescent="0.25">
      <c r="A42" s="284"/>
      <c r="B42" s="286"/>
      <c r="C42" s="288"/>
      <c r="D42" s="224" t="s">
        <v>40</v>
      </c>
      <c r="E42" s="225"/>
      <c r="F42" s="290">
        <f>F10+F33</f>
        <v>16832.7372</v>
      </c>
      <c r="G42" s="186"/>
      <c r="H42" s="186"/>
      <c r="I42" s="186"/>
      <c r="J42" s="186"/>
      <c r="K42" s="186"/>
      <c r="L42" s="186"/>
      <c r="M42" s="186"/>
      <c r="N42" s="186"/>
      <c r="O42" s="186"/>
    </row>
    <row r="43" spans="1:15" ht="13.5" thickBot="1" x14ac:dyDescent="0.3">
      <c r="A43" s="285"/>
      <c r="B43" s="287"/>
      <c r="C43" s="289"/>
      <c r="D43" s="226" t="s">
        <v>41</v>
      </c>
      <c r="E43" s="227"/>
      <c r="F43" s="291"/>
      <c r="G43" s="186"/>
      <c r="H43" s="186"/>
      <c r="I43" s="186"/>
      <c r="J43" s="186"/>
      <c r="K43" s="186"/>
      <c r="L43" s="186"/>
      <c r="M43" s="186"/>
      <c r="N43" s="186"/>
      <c r="O43" s="186"/>
    </row>
    <row r="44" spans="1:15" ht="15.75" customHeight="1" thickBot="1" x14ac:dyDescent="0.3">
      <c r="A44" s="186"/>
      <c r="B44" s="186"/>
      <c r="C44" s="186"/>
      <c r="D44" s="186"/>
      <c r="E44" s="186"/>
      <c r="F44" s="186"/>
      <c r="G44" s="186"/>
      <c r="H44" s="185" t="s">
        <v>67</v>
      </c>
      <c r="I44" s="186"/>
      <c r="J44" s="186"/>
      <c r="K44" s="186"/>
      <c r="L44" s="186"/>
      <c r="M44" s="186"/>
      <c r="N44" s="186"/>
      <c r="O44" s="186"/>
    </row>
    <row r="45" spans="1:15" ht="15.75" customHeight="1" x14ac:dyDescent="0.25">
      <c r="A45" s="186"/>
      <c r="B45" s="186"/>
      <c r="C45" s="186"/>
      <c r="D45" s="186"/>
      <c r="E45" s="186"/>
      <c r="F45" s="186"/>
      <c r="G45" s="186"/>
      <c r="H45" s="188" t="s">
        <v>68</v>
      </c>
      <c r="I45" s="199"/>
      <c r="J45" s="199"/>
      <c r="K45" s="200">
        <f>I8</f>
        <v>0</v>
      </c>
      <c r="L45" s="186"/>
      <c r="M45" s="186"/>
      <c r="N45" s="186"/>
      <c r="O45" s="186"/>
    </row>
    <row r="46" spans="1:15" ht="15.75" customHeight="1" x14ac:dyDescent="0.25">
      <c r="A46" s="186"/>
      <c r="B46" s="186"/>
      <c r="C46" s="186"/>
      <c r="D46" s="186"/>
      <c r="E46" s="186"/>
      <c r="F46" s="186"/>
      <c r="G46" s="186"/>
      <c r="H46" s="192" t="s">
        <v>69</v>
      </c>
      <c r="I46" s="201"/>
      <c r="J46" s="201"/>
      <c r="K46" s="202">
        <f>-F32</f>
        <v>0</v>
      </c>
      <c r="L46" s="186"/>
      <c r="M46" s="186"/>
      <c r="N46" s="186"/>
      <c r="O46" s="186"/>
    </row>
    <row r="47" spans="1:15" ht="15.75" customHeight="1" x14ac:dyDescent="0.25">
      <c r="A47" s="186"/>
      <c r="B47" s="186"/>
      <c r="C47" s="186"/>
      <c r="D47" s="186"/>
      <c r="E47" s="186"/>
      <c r="F47" s="186"/>
      <c r="G47" s="186"/>
      <c r="H47" s="192" t="s">
        <v>70</v>
      </c>
      <c r="I47" s="193"/>
      <c r="J47" s="194">
        <v>1.7999999999999999E-2</v>
      </c>
      <c r="K47" s="202">
        <f>J47*I47</f>
        <v>0</v>
      </c>
      <c r="L47" s="186"/>
      <c r="M47" s="186"/>
      <c r="N47" s="186"/>
      <c r="O47" s="186"/>
    </row>
    <row r="48" spans="1:15" ht="15.75" customHeight="1" x14ac:dyDescent="0.25">
      <c r="A48" s="186"/>
      <c r="B48" s="186"/>
      <c r="C48" s="186"/>
      <c r="D48" s="186"/>
      <c r="E48" s="186"/>
      <c r="F48" s="186"/>
      <c r="G48" s="186"/>
      <c r="H48" s="192" t="s">
        <v>26</v>
      </c>
      <c r="I48" s="201">
        <f>B2</f>
        <v>0</v>
      </c>
      <c r="J48" s="201">
        <v>1.5</v>
      </c>
      <c r="K48" s="202">
        <f>J48*I48</f>
        <v>0</v>
      </c>
      <c r="L48" s="186"/>
      <c r="M48" s="186"/>
      <c r="N48" s="186"/>
      <c r="O48" s="186"/>
    </row>
    <row r="49" spans="1:15" ht="15.75" customHeight="1" thickBot="1" x14ac:dyDescent="0.3">
      <c r="A49" s="186"/>
      <c r="B49" s="186"/>
      <c r="C49" s="186"/>
      <c r="D49" s="186"/>
      <c r="E49" s="186"/>
      <c r="F49" s="186"/>
      <c r="G49" s="186"/>
      <c r="H49" s="196" t="s">
        <v>71</v>
      </c>
      <c r="I49" s="197"/>
      <c r="J49" s="197"/>
      <c r="K49" s="198">
        <f>SUM(K45:K48)</f>
        <v>0</v>
      </c>
      <c r="L49" s="186"/>
      <c r="M49" s="186"/>
      <c r="N49" s="186"/>
      <c r="O49" s="186"/>
    </row>
    <row r="50" spans="1:15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</row>
    <row r="51" spans="1:15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</row>
    <row r="52" spans="1:15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</row>
    <row r="53" spans="1:15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</row>
    <row r="54" spans="1:15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</row>
    <row r="55" spans="1:15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</row>
    <row r="56" spans="1:15" x14ac:dyDescent="0.25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</row>
    <row r="57" spans="1:15" x14ac:dyDescent="0.25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</row>
    <row r="58" spans="1:15" x14ac:dyDescent="0.25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</row>
    <row r="59" spans="1:15" x14ac:dyDescent="0.25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</row>
    <row r="60" spans="1:15" x14ac:dyDescent="0.25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</row>
  </sheetData>
  <mergeCells count="8">
    <mergeCell ref="A42:A43"/>
    <mergeCell ref="B42:B43"/>
    <mergeCell ref="C42:C43"/>
    <mergeCell ref="F42:F43"/>
    <mergeCell ref="A37:A38"/>
    <mergeCell ref="B37:B38"/>
    <mergeCell ref="D37:D38"/>
    <mergeCell ref="F37:F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SALARIES</vt:lpstr>
      <vt:lpstr>CALENDRIER MAI 19</vt:lpstr>
      <vt:lpstr>APPRENTI</vt:lpstr>
      <vt:lpstr>CONDITIONS PARTICULIERES</vt:lpstr>
      <vt:lpstr>Prévoyance et mutuelles</vt:lpstr>
      <vt:lpstr>SALAIRES</vt:lpstr>
      <vt:lpstr>Présentation</vt:lpstr>
      <vt:lpstr>DUMONT CALCULS</vt:lpstr>
      <vt:lpstr>DUMONT BULLETIN</vt:lpstr>
      <vt:lpstr>LAMBERT PARTICULARITES</vt:lpstr>
      <vt:lpstr>  LAMBERT BULLETIN</vt:lpstr>
      <vt:lpstr>SALVI CALCULS</vt:lpstr>
      <vt:lpstr>SALVI BULLETIN</vt:lpstr>
      <vt:lpstr>SMITH CALCULS</vt:lpstr>
      <vt:lpstr>SMITH BULLETIN</vt:lpstr>
      <vt:lpstr>WINCKERT CALCULS</vt:lpstr>
      <vt:lpstr>WINCKERT BULLETIN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2020-02-21T15:19:26Z</dcterms:modified>
</cp:coreProperties>
</file>