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KHOS\Desktop\"/>
    </mc:Choice>
  </mc:AlternateContent>
  <bookViews>
    <workbookView xWindow="0" yWindow="0" windowWidth="12510" windowHeight="9195" activeTab="4" xr2:uid="{2CDD76BD-2964-405C-B9B8-D38D49F646F8}"/>
  </bookViews>
  <sheets>
    <sheet name="Bulletin non-cadre" sheetId="7" r:id="rId1"/>
    <sheet name=" bulletin simplif non-cadre" sheetId="8" state="hidden" r:id="rId2"/>
    <sheet name=" bulletin cadre" sheetId="2" r:id="rId3"/>
    <sheet name="bulletin cadre simplifié" sheetId="3" state="hidden" r:id="rId4"/>
    <sheet name="Décomposition non-cadre" sheetId="9" r:id="rId5"/>
    <sheet name="Décomposition cadre" sheetId="10" r:id="rId6"/>
    <sheet name="Feuil1" sheetId="1" r:id="rId7"/>
    <sheet name=" enonce NC" sheetId="6" state="hidden" r:id="rId8"/>
  </sheets>
  <externalReferences>
    <externalReference r:id="rId9"/>
    <externalReference r:id="rId10"/>
  </externalReferences>
  <definedNames>
    <definedName name="_Toc409093540" localSheetId="2">' bulletin cadre'!$A$1</definedName>
    <definedName name="_Toc409093540" localSheetId="1">' bulletin simplif non-cadre'!$A$1</definedName>
    <definedName name="_Toc409093540" localSheetId="7">' enonce NC'!$A$1</definedName>
    <definedName name="_Toc409093540" localSheetId="0">'Bulletin non-cadre'!$A$1</definedName>
    <definedName name="_Toc409093540" localSheetId="5">'Décomposition cadre'!#REF!</definedName>
    <definedName name="_Toc409093540" localSheetId="4">'Décomposition non-cadre'!#REF!</definedName>
  </definedNames>
  <calcPr calcId="171027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3" i="2" l="1"/>
  <c r="L18" i="7"/>
  <c r="D53" i="9"/>
  <c r="E33" i="9"/>
  <c r="D33" i="9"/>
  <c r="E25" i="9"/>
  <c r="D25" i="9"/>
  <c r="E21" i="9"/>
  <c r="D21" i="9"/>
  <c r="D57" i="10"/>
  <c r="E30" i="10"/>
  <c r="D30" i="10"/>
  <c r="E22" i="10"/>
  <c r="D22" i="10"/>
  <c r="O28" i="2" l="1"/>
  <c r="N32" i="2" s="1"/>
  <c r="L26" i="2"/>
  <c r="N26" i="2" s="1"/>
  <c r="L25" i="2"/>
  <c r="N25" i="2" s="1"/>
  <c r="K30" i="7"/>
  <c r="K24" i="7"/>
  <c r="K26" i="7" s="1"/>
  <c r="K8" i="7"/>
  <c r="I22" i="8"/>
  <c r="N28" i="2" l="1"/>
  <c r="N30" i="2" s="1"/>
  <c r="B35" i="2"/>
  <c r="H33" i="2"/>
  <c r="I26" i="2"/>
  <c r="E28" i="8" l="1"/>
  <c r="I16" i="8"/>
  <c r="C16" i="8"/>
  <c r="E27" i="7"/>
  <c r="I8" i="8" s="1"/>
  <c r="C8" i="8"/>
  <c r="B3" i="7"/>
  <c r="B22" i="7" s="1"/>
  <c r="F22" i="7" s="1"/>
  <c r="I25" i="3"/>
  <c r="E24" i="3"/>
  <c r="I17" i="3"/>
  <c r="C17" i="3"/>
  <c r="I15" i="3"/>
  <c r="E15" i="3" s="1"/>
  <c r="C15" i="3"/>
  <c r="D15" i="3" s="1"/>
  <c r="I14" i="3"/>
  <c r="C14" i="3"/>
  <c r="I13" i="3"/>
  <c r="E13" i="3" s="1"/>
  <c r="C13" i="3"/>
  <c r="D13" i="3" s="1"/>
  <c r="I11" i="3"/>
  <c r="E10" i="3"/>
  <c r="D10" i="3"/>
  <c r="I9" i="3"/>
  <c r="C9" i="3"/>
  <c r="E8" i="3"/>
  <c r="I7" i="3"/>
  <c r="B3" i="3"/>
  <c r="B42" i="2"/>
  <c r="B43" i="2" s="1"/>
  <c r="F43" i="2" s="1"/>
  <c r="B27" i="2"/>
  <c r="B23" i="2"/>
  <c r="F23" i="2" s="1"/>
  <c r="B22" i="2"/>
  <c r="F22" i="2" s="1"/>
  <c r="B19" i="2"/>
  <c r="F19" i="2" s="1"/>
  <c r="B18" i="2"/>
  <c r="F18" i="2" s="1"/>
  <c r="B17" i="2"/>
  <c r="D17" i="2" s="1"/>
  <c r="B16" i="2"/>
  <c r="D16" i="2" s="1"/>
  <c r="B15" i="2"/>
  <c r="D15" i="2" s="1"/>
  <c r="B13" i="2"/>
  <c r="F13" i="2" s="1"/>
  <c r="B12" i="2"/>
  <c r="F12" i="2" s="1"/>
  <c r="F7" i="2"/>
  <c r="D7" i="2"/>
  <c r="B6" i="2"/>
  <c r="B37" i="2" l="1"/>
  <c r="F37" i="2" s="1"/>
  <c r="B38" i="2" s="1"/>
  <c r="B33" i="2"/>
  <c r="B9" i="3"/>
  <c r="E9" i="3" s="1"/>
  <c r="B27" i="3" s="1"/>
  <c r="B25" i="3"/>
  <c r="E25" i="3" s="1"/>
  <c r="B24" i="7"/>
  <c r="F24" i="7" s="1"/>
  <c r="B14" i="3"/>
  <c r="B17" i="3" s="1"/>
  <c r="E17" i="3" s="1"/>
  <c r="B23" i="3"/>
  <c r="D23" i="3" s="1"/>
  <c r="B22" i="3"/>
  <c r="E22" i="3" s="1"/>
  <c r="F42" i="2"/>
  <c r="B7" i="3"/>
  <c r="B20" i="3" s="1"/>
  <c r="B26" i="7"/>
  <c r="B17" i="7"/>
  <c r="D17" i="7" s="1"/>
  <c r="B18" i="7"/>
  <c r="B15" i="7"/>
  <c r="D15" i="7" s="1"/>
  <c r="B21" i="7"/>
  <c r="B25" i="7"/>
  <c r="B3" i="8"/>
  <c r="B6" i="7"/>
  <c r="B16" i="7"/>
  <c r="D16" i="7" s="1"/>
  <c r="F6" i="2"/>
  <c r="D6" i="2"/>
  <c r="B8" i="2"/>
  <c r="D27" i="2"/>
  <c r="B14" i="2"/>
  <c r="F14" i="2" s="1"/>
  <c r="F27" i="2"/>
  <c r="B26" i="2"/>
  <c r="D22" i="2"/>
  <c r="B11" i="3"/>
  <c r="E11" i="3" s="1"/>
  <c r="E14" i="3" l="1"/>
  <c r="E23" i="3"/>
  <c r="D24" i="7"/>
  <c r="D9" i="3"/>
  <c r="D17" i="3"/>
  <c r="D14" i="3"/>
  <c r="D22" i="3"/>
  <c r="D7" i="3"/>
  <c r="E7" i="3"/>
  <c r="B33" i="7"/>
  <c r="F18" i="7"/>
  <c r="B7" i="7"/>
  <c r="D7" i="7" s="1"/>
  <c r="F6" i="7"/>
  <c r="D6" i="7"/>
  <c r="B21" i="8"/>
  <c r="B22" i="8"/>
  <c r="E22" i="8" s="1"/>
  <c r="B8" i="8"/>
  <c r="E8" i="8" s="1"/>
  <c r="B11" i="8"/>
  <c r="E11" i="8" s="1"/>
  <c r="B7" i="8"/>
  <c r="F26" i="7"/>
  <c r="D26" i="7"/>
  <c r="D9" i="8" s="1"/>
  <c r="B27" i="7"/>
  <c r="F25" i="7"/>
  <c r="D25" i="7"/>
  <c r="D21" i="7"/>
  <c r="F21" i="7"/>
  <c r="E36" i="8"/>
  <c r="E20" i="3"/>
  <c r="D33" i="2"/>
  <c r="F33" i="2"/>
  <c r="D8" i="2"/>
  <c r="B9" i="2"/>
  <c r="F8" i="2"/>
  <c r="D27" i="3"/>
  <c r="B28" i="3"/>
  <c r="D28" i="3" s="1"/>
  <c r="F26" i="2"/>
  <c r="D26" i="2"/>
  <c r="B28" i="2"/>
  <c r="B34" i="2" s="1"/>
  <c r="H26" i="2" l="1"/>
  <c r="F34" i="2"/>
  <c r="D34" i="2"/>
  <c r="E30" i="3"/>
  <c r="G30" i="3" s="1"/>
  <c r="H30" i="3" s="1"/>
  <c r="D30" i="3"/>
  <c r="F33" i="7"/>
  <c r="B34" i="7"/>
  <c r="F34" i="7" s="1"/>
  <c r="D27" i="7"/>
  <c r="F27" i="7"/>
  <c r="B28" i="7" s="1"/>
  <c r="E9" i="8"/>
  <c r="E21" i="8"/>
  <c r="D21" i="8"/>
  <c r="B20" i="8"/>
  <c r="E20" i="8" s="1"/>
  <c r="B14" i="8"/>
  <c r="E7" i="8"/>
  <c r="D7" i="8"/>
  <c r="D8" i="8"/>
  <c r="B8" i="7"/>
  <c r="F7" i="7"/>
  <c r="F9" i="2"/>
  <c r="I47" i="2" s="1"/>
  <c r="J48" i="2" s="1"/>
  <c r="B10" i="2"/>
  <c r="B32" i="2"/>
  <c r="F28" i="2"/>
  <c r="D28" i="2"/>
  <c r="F35" i="2"/>
  <c r="D35" i="2"/>
  <c r="B25" i="8" l="1"/>
  <c r="D25" i="8" s="1"/>
  <c r="D34" i="3"/>
  <c r="D32" i="3"/>
  <c r="B9" i="7"/>
  <c r="F8" i="7"/>
  <c r="D8" i="7"/>
  <c r="B15" i="8"/>
  <c r="E14" i="8"/>
  <c r="D14" i="8"/>
  <c r="B29" i="7"/>
  <c r="D28" i="7"/>
  <c r="B11" i="2"/>
  <c r="F11" i="2" s="1"/>
  <c r="F10" i="2"/>
  <c r="D32" i="2"/>
  <c r="F32" i="2"/>
  <c r="B26" i="8" l="1"/>
  <c r="D26" i="8" s="1"/>
  <c r="D15" i="8"/>
  <c r="B16" i="8"/>
  <c r="E15" i="8"/>
  <c r="B30" i="7"/>
  <c r="D30" i="7" s="1"/>
  <c r="D29" i="7"/>
  <c r="F9" i="7"/>
  <c r="B10" i="7"/>
  <c r="F45" i="2"/>
  <c r="D36" i="7" l="1"/>
  <c r="D38" i="7" s="1"/>
  <c r="D41" i="8" s="1"/>
  <c r="B11" i="7"/>
  <c r="F10" i="7"/>
  <c r="E16" i="8"/>
  <c r="E31" i="8" s="1"/>
  <c r="D36" i="8" s="1"/>
  <c r="D16" i="8"/>
  <c r="D31" i="8" s="1"/>
  <c r="D34" i="8" s="1"/>
  <c r="B39" i="2"/>
  <c r="D38" i="2"/>
  <c r="D37" i="7" l="1"/>
  <c r="B12" i="7"/>
  <c r="F11" i="7"/>
  <c r="D39" i="2"/>
  <c r="B40" i="2"/>
  <c r="D40" i="2" s="1"/>
  <c r="D45" i="2" l="1"/>
  <c r="D47" i="2" s="1"/>
  <c r="B34" i="3" s="1"/>
  <c r="B13" i="7"/>
  <c r="F12" i="7"/>
  <c r="D46" i="2" l="1"/>
  <c r="F13" i="7"/>
  <c r="B14" i="7"/>
  <c r="F14" i="7" s="1"/>
  <c r="F36" i="7" l="1"/>
</calcChain>
</file>

<file path=xl/sharedStrings.xml><?xml version="1.0" encoding="utf-8"?>
<sst xmlns="http://schemas.openxmlformats.org/spreadsheetml/2006/main" count="423" uniqueCount="147">
  <si>
    <t>Bulletin d’un salarié  cadre</t>
  </si>
  <si>
    <t>Salaire brut</t>
  </si>
  <si>
    <t>Bases</t>
  </si>
  <si>
    <t>Salarial</t>
  </si>
  <si>
    <t>Retenues sal</t>
  </si>
  <si>
    <t>Patronal</t>
  </si>
  <si>
    <t>Cot patron.</t>
  </si>
  <si>
    <r>
      <t xml:space="preserve">Maladie </t>
    </r>
    <r>
      <rPr>
        <sz val="9"/>
        <color rgb="FFFF0000"/>
        <rFont val="Arial"/>
        <family val="2"/>
      </rPr>
      <t>BRUT</t>
    </r>
  </si>
  <si>
    <r>
      <t xml:space="preserve">Vieillesse </t>
    </r>
    <r>
      <rPr>
        <sz val="9"/>
        <color rgb="FFFF0000"/>
        <rFont val="Arial"/>
        <family val="2"/>
      </rPr>
      <t>TA</t>
    </r>
  </si>
  <si>
    <r>
      <t xml:space="preserve">Vieillesse </t>
    </r>
    <r>
      <rPr>
        <sz val="9"/>
        <color rgb="FFFF0000"/>
        <rFont val="Arial"/>
        <family val="2"/>
      </rPr>
      <t>BRUT</t>
    </r>
  </si>
  <si>
    <r>
      <t xml:space="preserve">Versement transport </t>
    </r>
    <r>
      <rPr>
        <sz val="9"/>
        <color rgb="FFFF0000"/>
        <rFont val="Arial"/>
        <family val="2"/>
      </rPr>
      <t>BRUT</t>
    </r>
  </si>
  <si>
    <t>Chomage</t>
  </si>
  <si>
    <r>
      <t xml:space="preserve">Allocations familiales </t>
    </r>
    <r>
      <rPr>
        <sz val="9"/>
        <color rgb="FFFF0000"/>
        <rFont val="Arial"/>
        <family val="2"/>
      </rPr>
      <t>BRUT</t>
    </r>
  </si>
  <si>
    <r>
      <t xml:space="preserve">Allocations familiales complément si&gt;1,6 ou 3,5 SMIC </t>
    </r>
    <r>
      <rPr>
        <sz val="9"/>
        <color rgb="FFFF0000"/>
        <rFont val="Arial"/>
        <family val="2"/>
      </rPr>
      <t>BRUT</t>
    </r>
  </si>
  <si>
    <r>
      <t xml:space="preserve">Allocations logement FNAL </t>
    </r>
    <r>
      <rPr>
        <sz val="9"/>
        <color rgb="FFFF0000"/>
        <rFont val="Arial"/>
        <family val="2"/>
      </rPr>
      <t>TA</t>
    </r>
  </si>
  <si>
    <r>
      <t xml:space="preserve">Contribution de solidarité autonomie </t>
    </r>
    <r>
      <rPr>
        <sz val="9"/>
        <color rgb="FFFF0000"/>
        <rFont val="Arial"/>
        <family val="2"/>
      </rPr>
      <t>BRUT</t>
    </r>
  </si>
  <si>
    <t>Retraite</t>
  </si>
  <si>
    <r>
      <t xml:space="preserve">Accident du travail </t>
    </r>
    <r>
      <rPr>
        <sz val="9"/>
        <color rgb="FFFF0000"/>
        <rFont val="Arial"/>
        <family val="2"/>
      </rPr>
      <t>BRUT</t>
    </r>
  </si>
  <si>
    <t>C.S.G. non déductible</t>
  </si>
  <si>
    <t>C.S.G. déductible</t>
  </si>
  <si>
    <t>CRDS non déductible</t>
  </si>
  <si>
    <t>Contribution au dialogue social</t>
  </si>
  <si>
    <t>Pénibilité cotisation universelle</t>
  </si>
  <si>
    <t>PÔLE EMPLOI</t>
  </si>
  <si>
    <r>
      <t xml:space="preserve">Chômage 1 </t>
    </r>
    <r>
      <rPr>
        <sz val="9"/>
        <color rgb="FFFF0000"/>
        <rFont val="Arial"/>
        <family val="2"/>
      </rPr>
      <t>TAB</t>
    </r>
  </si>
  <si>
    <r>
      <t xml:space="preserve">AGS </t>
    </r>
    <r>
      <rPr>
        <sz val="9"/>
        <color rgb="FFFF0000"/>
        <rFont val="Arial"/>
        <family val="2"/>
      </rPr>
      <t>TAB</t>
    </r>
  </si>
  <si>
    <t>RETRAITE COMPLEMENTAIRE</t>
  </si>
  <si>
    <r>
      <t xml:space="preserve">Retraite </t>
    </r>
    <r>
      <rPr>
        <sz val="9"/>
        <color rgb="FFFF0000"/>
        <rFont val="Arial"/>
        <family val="2"/>
      </rPr>
      <t>TA</t>
    </r>
  </si>
  <si>
    <r>
      <t xml:space="preserve">AGFF </t>
    </r>
    <r>
      <rPr>
        <sz val="9"/>
        <color rgb="FFFF0000"/>
        <rFont val="Arial"/>
        <family val="2"/>
      </rPr>
      <t>TA</t>
    </r>
  </si>
  <si>
    <r>
      <t xml:space="preserve">AGFF </t>
    </r>
    <r>
      <rPr>
        <sz val="9"/>
        <color rgb="FFFF0000"/>
        <rFont val="Arial"/>
        <family val="2"/>
      </rPr>
      <t>TB</t>
    </r>
  </si>
  <si>
    <t>RETRAITE COMPLEMENTAIRE CADRES et DIVERS</t>
  </si>
  <si>
    <r>
      <t xml:space="preserve">Retraite complémentaire </t>
    </r>
    <r>
      <rPr>
        <sz val="9"/>
        <color rgb="FFFF0000"/>
        <rFont val="Arial"/>
        <family val="2"/>
      </rPr>
      <t>TB</t>
    </r>
  </si>
  <si>
    <r>
      <t xml:space="preserve">APEC sur </t>
    </r>
    <r>
      <rPr>
        <sz val="9"/>
        <color rgb="FFFF0000"/>
        <rFont val="Arial"/>
        <family val="2"/>
      </rPr>
      <t>TAB</t>
    </r>
  </si>
  <si>
    <t>Mutuelle</t>
  </si>
  <si>
    <r>
      <t xml:space="preserve">Prévoyance décés invalidité </t>
    </r>
    <r>
      <rPr>
        <sz val="9"/>
        <color rgb="FFFF0000"/>
        <rFont val="Arial"/>
        <family val="2"/>
      </rPr>
      <t>TA</t>
    </r>
  </si>
  <si>
    <t>CSG déductible sur mutuelle sur mutuelle</t>
  </si>
  <si>
    <t>CSG non-déductible sur mutuelle sur mutuelle</t>
  </si>
  <si>
    <t>CRDS sur mutuelle</t>
  </si>
  <si>
    <t>Taxes diverses sur salaires</t>
  </si>
  <si>
    <t>Taxe d'apprentissage</t>
  </si>
  <si>
    <t>Formation continue</t>
  </si>
  <si>
    <t>Total de cotisations</t>
  </si>
  <si>
    <t>SANTE</t>
  </si>
  <si>
    <t>Sécurité sociale - Maladie - Maternité - Invalidité décés</t>
  </si>
  <si>
    <t>Complémentaire incapacité invalidité décés</t>
  </si>
  <si>
    <t>Complémentaire santé</t>
  </si>
  <si>
    <t>Accident du travail - Maladies professionnelles</t>
  </si>
  <si>
    <t>Sécurité sociale plafonnée</t>
  </si>
  <si>
    <t>Sécurité sociale déplafonnée</t>
  </si>
  <si>
    <t>Complémentaire Tranche A</t>
  </si>
  <si>
    <t>Complémentaire GMP</t>
  </si>
  <si>
    <t>Complémentaire Tranche B</t>
  </si>
  <si>
    <t>Complémentaire Tranche C</t>
  </si>
  <si>
    <t>Supplémentaire</t>
  </si>
  <si>
    <t xml:space="preserve">Famille sécurité sociale </t>
  </si>
  <si>
    <t>Famille sécurité sociale</t>
  </si>
  <si>
    <t>Assurance chomage</t>
  </si>
  <si>
    <t>APEC</t>
  </si>
  <si>
    <t>Autres contributions  dues par l'employeur</t>
  </si>
  <si>
    <t>Autres contributions déplafonnées dues par l'employeur</t>
  </si>
  <si>
    <t>Cotisations statutaires ou prévues par la convention collective</t>
  </si>
  <si>
    <t>C.S.G. non imposable à l'impôt sur le revenu</t>
  </si>
  <si>
    <t>C.S.G/CRDS imposable à l'impôt sur le revenu</t>
  </si>
  <si>
    <t>Allègement des cotisations</t>
  </si>
  <si>
    <t>Total de cotisations et contributions</t>
  </si>
  <si>
    <t>Net payé en euros</t>
  </si>
  <si>
    <t>Total versé
par l'employeur</t>
  </si>
  <si>
    <t>Allègement
de cotisations</t>
  </si>
  <si>
    <t>Bulletin d’un salarié non cadre</t>
  </si>
  <si>
    <t>Maladie</t>
  </si>
  <si>
    <t>Vieillesse</t>
  </si>
  <si>
    <t xml:space="preserve">Versement transport </t>
  </si>
  <si>
    <t>Allocations familiales</t>
  </si>
  <si>
    <t>Allocations logement FNAL</t>
  </si>
  <si>
    <t>Contribution de solidarité autonomie</t>
  </si>
  <si>
    <t>Accident du travail</t>
  </si>
  <si>
    <t>Allègement FILLON =</t>
  </si>
  <si>
    <t>Chômage 1</t>
  </si>
  <si>
    <t>AGS</t>
  </si>
  <si>
    <t>NON CADRES</t>
  </si>
  <si>
    <t>AGFF TA</t>
  </si>
  <si>
    <t>Prévoyance</t>
  </si>
  <si>
    <t>C.S.G. non déductible sur prevoyance et mutuelle</t>
  </si>
  <si>
    <t>C.S.G. déductible sur prevoyance et mutuelle</t>
  </si>
  <si>
    <t>CRDS non déductible sur prevoyance et mutuelle</t>
  </si>
  <si>
    <t>DIVERS</t>
  </si>
  <si>
    <t>Formation professionnelle</t>
  </si>
  <si>
    <t>Net à payer :</t>
  </si>
  <si>
    <t>Net imposable</t>
  </si>
  <si>
    <r>
      <t xml:space="preserve">Allègement FILLON = </t>
    </r>
    <r>
      <rPr>
        <b/>
        <sz val="10"/>
        <color rgb="FFFF0000"/>
        <rFont val="Arial"/>
        <family val="2"/>
      </rPr>
      <t>0,2809/0,6 * ((1,6 * 9,76 *151,6666 / 1700-1)</t>
    </r>
  </si>
  <si>
    <t>RETRAITE COMPLEMENTAIRE ET PREVOYANCES</t>
  </si>
  <si>
    <t>Taux salarial</t>
  </si>
  <si>
    <t>Part salarié</t>
  </si>
  <si>
    <t>Part employeur</t>
  </si>
  <si>
    <t>Complémentaire Tranche 1</t>
  </si>
  <si>
    <t>Complémentaire Tranche 2</t>
  </si>
  <si>
    <t>Autres contributions dues par l'employeur</t>
  </si>
  <si>
    <r>
      <t xml:space="preserve">Contribution exceptionnelle temporaire </t>
    </r>
    <r>
      <rPr>
        <sz val="9"/>
        <color rgb="FFFF0000"/>
        <rFont val="Arial"/>
        <family val="2"/>
      </rPr>
      <t>TA</t>
    </r>
  </si>
  <si>
    <r>
      <t xml:space="preserve">Contribution exceptionnelle temporaire </t>
    </r>
    <r>
      <rPr>
        <sz val="9"/>
        <color rgb="FFFF0000"/>
        <rFont val="Arial"/>
        <family val="2"/>
      </rPr>
      <t>TB</t>
    </r>
  </si>
  <si>
    <r>
      <t>Net imposable =</t>
    </r>
    <r>
      <rPr>
        <b/>
        <sz val="12"/>
        <color rgb="FFFF0000"/>
        <rFont val="Arial"/>
        <family val="2"/>
      </rPr>
      <t xml:space="preserve"> 1700-412,45+0,27+,1,29+8,35+40,09+32,30</t>
    </r>
  </si>
  <si>
    <r>
      <t xml:space="preserve">Net à payer : </t>
    </r>
    <r>
      <rPr>
        <b/>
        <sz val="10"/>
        <color rgb="FFFF0000"/>
        <rFont val="Arial"/>
        <family val="2"/>
      </rPr>
      <t>1700-412,45</t>
    </r>
  </si>
  <si>
    <t>Net imposable = 6000-1318,21+0,55+2,62+141,48+29,48+60</t>
  </si>
  <si>
    <t>Net à payer =6000-1318,21</t>
  </si>
  <si>
    <t>Brut</t>
  </si>
  <si>
    <t>Prévoyances</t>
  </si>
  <si>
    <t>Selon conventions</t>
  </si>
  <si>
    <t>TA</t>
  </si>
  <si>
    <t>Variable</t>
  </si>
  <si>
    <t>Vieillesse sur TA</t>
  </si>
  <si>
    <t>Vieillesse sur brut</t>
  </si>
  <si>
    <t>T1</t>
  </si>
  <si>
    <t>3,45% OU 5,25%</t>
  </si>
  <si>
    <t xml:space="preserve">Chômage </t>
  </si>
  <si>
    <t>TA + TB</t>
  </si>
  <si>
    <t>BRUT</t>
  </si>
  <si>
    <t>TA ou BRUT</t>
  </si>
  <si>
    <t>0,10% OU 0,5%</t>
  </si>
  <si>
    <t>1% OU 1,55%</t>
  </si>
  <si>
    <t>Forfait social</t>
  </si>
  <si>
    <t>Part patronale
 de prévoyance</t>
  </si>
  <si>
    <t>Retraite complémentaire</t>
  </si>
  <si>
    <t>AGFF</t>
  </si>
  <si>
    <t>T2</t>
  </si>
  <si>
    <t>Participation à l'effort de construction construction</t>
  </si>
  <si>
    <t>BRUT *  98,25%
 + part pat de prévoyance</t>
  </si>
  <si>
    <t>CSG</t>
  </si>
  <si>
    <t>CRDS</t>
  </si>
  <si>
    <t>Taux patronal</t>
  </si>
  <si>
    <t>Libellé des cotisations apparaissant sur le bulletin simplifié</t>
  </si>
  <si>
    <t>Cotisations correspondantes</t>
  </si>
  <si>
    <t>Allègement 
de cotisations</t>
  </si>
  <si>
    <t>Décomposition des cotisations apparaissant sur le bulletin de paie d'un salarié non-cadre</t>
  </si>
  <si>
    <t>Bulletin simplifié d’un salarié  cadre</t>
  </si>
  <si>
    <t>Cotisation GMP</t>
  </si>
  <si>
    <t>Retraite cadre AGIRC</t>
  </si>
  <si>
    <t>TB</t>
  </si>
  <si>
    <t>AGFF TB</t>
  </si>
  <si>
    <t>Contribution exceptionnelle temporaire</t>
  </si>
  <si>
    <t>TOTAL SUR BULLETIN</t>
  </si>
  <si>
    <t>Décomposition des cotisations apparaissant sur le bulletin de paie d'un salarié cadre</t>
  </si>
  <si>
    <t>Pas de total, montant uniquement</t>
  </si>
  <si>
    <t>Brut - retenues salariales</t>
  </si>
  <si>
    <t>Brut + patronales</t>
  </si>
  <si>
    <t>Fillon + autres allègements 
+éventuellement réduction de 1,8% sur allocations familiales</t>
  </si>
  <si>
    <t>URSSAF</t>
  </si>
  <si>
    <t>Bulletin simplifié d’un salarié non cadre</t>
  </si>
  <si>
    <t>Pas de taux, montant uniquement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</si>
</sst>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7" formatCode="#,##0.00\ &quot;€&quot;;\-#,##0.00\ &quot;€&quot;"/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0.000%"/>
    <numFmt numFmtId="165" formatCode="0.000000%"/>
    <numFmt numFmtId="166" formatCode="#,##0.00\ &quot;€&quot;"/>
  </numFmts>
  <fonts count="6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8"/>
      <color theme="1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color rgb="FFFF0000"/>
      <name val="Arial"/>
      <family val="2"/>
    </font>
    <font>
      <sz val="9"/>
      <name val="Arial"/>
      <family val="2"/>
    </font>
    <font>
      <b/>
      <sz val="9"/>
      <color rgb="FFFF0000"/>
      <name val="Arial"/>
      <family val="2"/>
    </font>
    <font>
      <sz val="11"/>
      <color indexed="8"/>
      <name val="Calibri"/>
      <family val="2"/>
    </font>
    <font>
      <b/>
      <sz val="10"/>
      <color rgb="FFFF0000"/>
      <name val="Arial"/>
      <family val="2"/>
    </font>
    <font>
      <b/>
      <sz val="9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2"/>
      <color rgb="FFFF0000"/>
      <name val="Arial"/>
      <family val="2"/>
    </font>
    <font>
      <sz val="12"/>
      <color theme="1"/>
      <name val="Calibri"/>
      <family val="2"/>
      <scheme val="minor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sz val="9"/>
      <name val="Arial"/>
      <family val="2"/>
    </font>
    <font>
      <sz val="9"/>
      <color rgb="FFFF0000"/>
      <name val="Arial"/>
      <family val="2"/>
    </font>
    <font>
      <b/>
      <sz val="9"/>
      <color rgb="FFFF0000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9"/>
      <name val="Arial"/>
      <family val="2"/>
    </font>
    <font>
      <b/>
      <sz val="10"/>
      <color theme="4"/>
      <name val="Arial"/>
      <family val="2"/>
    </font>
    <font>
      <sz val="11"/>
      <color theme="4"/>
      <name val="Calibri"/>
      <family val="2"/>
      <scheme val="minor"/>
    </font>
    <font>
      <b/>
      <sz val="16"/>
      <color theme="1"/>
      <name val="Arial"/>
      <family val="2"/>
    </font>
    <font>
      <sz val="16"/>
      <color theme="1"/>
      <name val="Calibri"/>
      <family val="2"/>
      <scheme val="minor"/>
    </font>
    <font>
      <sz val="16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Arial"/>
      <family val="2"/>
    </font>
    <font>
      <b/>
      <sz val="9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b/>
      <sz val="10"/>
      <color theme="4"/>
      <name val="Arial"/>
      <family val="2"/>
    </font>
    <font>
      <sz val="11"/>
      <color theme="4"/>
      <name val="Calibri"/>
      <family val="2"/>
      <scheme val="minor"/>
    </font>
    <font>
      <sz val="9"/>
      <name val="Arial"/>
      <family val="2"/>
    </font>
    <font>
      <b/>
      <sz val="8"/>
      <color theme="1"/>
      <name val="Arial"/>
      <family val="2"/>
    </font>
    <font>
      <b/>
      <u/>
      <sz val="8"/>
      <color rgb="FF000000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name val="Arial"/>
      <family val="2"/>
    </font>
    <font>
      <b/>
      <u/>
      <sz val="8"/>
      <color rgb="FF000000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name val="Arial"/>
      <family val="2"/>
    </font>
    <font>
      <b/>
      <sz val="16"/>
      <color theme="1"/>
      <name val="Arial"/>
      <family val="2"/>
    </font>
    <font>
      <sz val="16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</cellStyleXfs>
  <cellXfs count="404">
    <xf numFmtId="0" fontId="0" fillId="0" borderId="0" xfId="0"/>
    <xf numFmtId="0" fontId="4" fillId="0" borderId="0" xfId="0" applyFont="1" applyAlignment="1">
      <alignment vertical="center"/>
    </xf>
    <xf numFmtId="0" fontId="7" fillId="0" borderId="2" xfId="0" applyFont="1" applyFill="1" applyBorder="1" applyAlignment="1">
      <alignment horizontal="left" vertical="center"/>
    </xf>
    <xf numFmtId="8" fontId="7" fillId="0" borderId="2" xfId="0" applyNumberFormat="1" applyFont="1" applyFill="1" applyBorder="1" applyAlignment="1">
      <alignment horizontal="right" vertical="center"/>
    </xf>
    <xf numFmtId="0" fontId="4" fillId="0" borderId="2" xfId="0" applyFont="1" applyFill="1" applyBorder="1"/>
    <xf numFmtId="0" fontId="8" fillId="0" borderId="3" xfId="0" applyFont="1" applyFill="1" applyBorder="1" applyAlignment="1">
      <alignment horizontal="left" vertical="center"/>
    </xf>
    <xf numFmtId="8" fontId="8" fillId="0" borderId="3" xfId="0" applyNumberFormat="1" applyFont="1" applyFill="1" applyBorder="1" applyAlignment="1">
      <alignment horizontal="right" vertical="center"/>
    </xf>
    <xf numFmtId="10" fontId="8" fillId="0" borderId="3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right" vertical="center"/>
    </xf>
    <xf numFmtId="0" fontId="8" fillId="0" borderId="4" xfId="0" applyFont="1" applyFill="1" applyBorder="1" applyAlignment="1">
      <alignment horizontal="left" vertical="center"/>
    </xf>
    <xf numFmtId="10" fontId="7" fillId="0" borderId="5" xfId="0" applyNumberFormat="1" applyFont="1" applyFill="1" applyBorder="1" applyAlignment="1">
      <alignment horizontal="center" vertical="center"/>
    </xf>
    <xf numFmtId="8" fontId="8" fillId="0" borderId="5" xfId="0" applyNumberFormat="1" applyFont="1" applyFill="1" applyBorder="1" applyAlignment="1">
      <alignment horizontal="right" vertical="center"/>
    </xf>
    <xf numFmtId="164" fontId="8" fillId="2" borderId="5" xfId="0" applyNumberFormat="1" applyFont="1" applyFill="1" applyBorder="1" applyAlignment="1">
      <alignment horizontal="center" vertical="center"/>
    </xf>
    <xf numFmtId="10" fontId="8" fillId="2" borderId="5" xfId="0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left" vertical="center"/>
    </xf>
    <xf numFmtId="8" fontId="11" fillId="0" borderId="3" xfId="0" applyNumberFormat="1" applyFont="1" applyFill="1" applyBorder="1" applyAlignment="1">
      <alignment horizontal="right" vertical="center"/>
    </xf>
    <xf numFmtId="10" fontId="11" fillId="0" borderId="3" xfId="0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8" fontId="4" fillId="0" borderId="0" xfId="0" applyNumberFormat="1" applyFont="1" applyAlignment="1">
      <alignment vertical="center"/>
    </xf>
    <xf numFmtId="44" fontId="8" fillId="0" borderId="3" xfId="1" applyFont="1" applyFill="1" applyBorder="1" applyAlignment="1">
      <alignment horizontal="right" vertical="center"/>
    </xf>
    <xf numFmtId="164" fontId="8" fillId="0" borderId="3" xfId="0" applyNumberFormat="1" applyFont="1" applyFill="1" applyBorder="1" applyAlignment="1">
      <alignment horizontal="center" vertical="center"/>
    </xf>
    <xf numFmtId="44" fontId="8" fillId="0" borderId="3" xfId="0" applyNumberFormat="1" applyFont="1" applyFill="1" applyBorder="1" applyAlignment="1">
      <alignment horizontal="right" vertical="center"/>
    </xf>
    <xf numFmtId="0" fontId="14" fillId="0" borderId="3" xfId="0" applyFont="1" applyFill="1" applyBorder="1" applyAlignment="1">
      <alignment horizontal="left" vertical="center"/>
    </xf>
    <xf numFmtId="0" fontId="10" fillId="0" borderId="3" xfId="0" applyFont="1" applyFill="1" applyBorder="1" applyAlignment="1">
      <alignment horizontal="left" vertical="center"/>
    </xf>
    <xf numFmtId="0" fontId="7" fillId="0" borderId="3" xfId="0" applyFont="1" applyFill="1" applyBorder="1" applyAlignment="1">
      <alignment horizontal="left" vertical="center"/>
    </xf>
    <xf numFmtId="0" fontId="7" fillId="0" borderId="3" xfId="0" applyFont="1" applyFill="1" applyBorder="1" applyAlignment="1">
      <alignment horizontal="right" vertical="center"/>
    </xf>
    <xf numFmtId="8" fontId="7" fillId="0" borderId="3" xfId="0" applyNumberFormat="1" applyFont="1" applyFill="1" applyBorder="1" applyAlignment="1">
      <alignment horizontal="right" vertical="center"/>
    </xf>
    <xf numFmtId="0" fontId="7" fillId="0" borderId="7" xfId="0" applyFont="1" applyFill="1" applyBorder="1" applyAlignment="1">
      <alignment horizontal="left" vertical="center"/>
    </xf>
    <xf numFmtId="0" fontId="7" fillId="0" borderId="7" xfId="0" applyFont="1" applyFill="1" applyBorder="1" applyAlignment="1">
      <alignment horizontal="right" vertical="center"/>
    </xf>
    <xf numFmtId="0" fontId="7" fillId="0" borderId="7" xfId="0" applyFont="1" applyFill="1" applyBorder="1" applyAlignment="1">
      <alignment horizontal="center" vertical="center"/>
    </xf>
    <xf numFmtId="8" fontId="7" fillId="0" borderId="7" xfId="0" applyNumberFormat="1" applyFont="1" applyFill="1" applyBorder="1" applyAlignment="1">
      <alignment horizontal="right" vertical="center"/>
    </xf>
    <xf numFmtId="0" fontId="5" fillId="0" borderId="0" xfId="0" applyFont="1" applyAlignment="1">
      <alignment horizontal="justify" vertical="center"/>
    </xf>
    <xf numFmtId="8" fontId="5" fillId="0" borderId="0" xfId="0" applyNumberFormat="1" applyFont="1" applyAlignment="1">
      <alignment horizontal="justify" vertical="center"/>
    </xf>
    <xf numFmtId="0" fontId="15" fillId="0" borderId="0" xfId="0" applyFont="1" applyAlignment="1">
      <alignment horizontal="justify" vertical="center"/>
    </xf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8" fillId="0" borderId="9" xfId="0" applyFont="1" applyFill="1" applyBorder="1" applyAlignment="1">
      <alignment horizontal="left" vertical="center"/>
    </xf>
    <xf numFmtId="8" fontId="7" fillId="0" borderId="10" xfId="0" applyNumberFormat="1" applyFont="1" applyFill="1" applyBorder="1" applyAlignment="1">
      <alignment horizontal="right" vertical="center"/>
    </xf>
    <xf numFmtId="0" fontId="4" fillId="0" borderId="0" xfId="0" applyFont="1" applyFill="1" applyAlignment="1">
      <alignment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10" fontId="8" fillId="0" borderId="5" xfId="0" applyNumberFormat="1" applyFont="1" applyFill="1" applyBorder="1" applyAlignment="1">
      <alignment horizontal="center" vertical="center"/>
    </xf>
    <xf numFmtId="8" fontId="10" fillId="0" borderId="14" xfId="0" applyNumberFormat="1" applyFont="1" applyFill="1" applyBorder="1" applyAlignment="1">
      <alignment horizontal="right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right" vertical="center"/>
    </xf>
    <xf numFmtId="10" fontId="8" fillId="0" borderId="5" xfId="2" applyNumberFormat="1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left" vertical="center"/>
    </xf>
    <xf numFmtId="0" fontId="11" fillId="0" borderId="0" xfId="0" applyFont="1" applyAlignment="1">
      <alignment vertical="center"/>
    </xf>
    <xf numFmtId="0" fontId="7" fillId="0" borderId="5" xfId="0" applyFont="1" applyFill="1" applyBorder="1" applyAlignment="1">
      <alignment horizontal="right" vertical="center"/>
    </xf>
    <xf numFmtId="8" fontId="7" fillId="0" borderId="5" xfId="0" applyNumberFormat="1" applyFont="1" applyFill="1" applyBorder="1" applyAlignment="1">
      <alignment horizontal="right" vertical="center"/>
    </xf>
    <xf numFmtId="0" fontId="7" fillId="0" borderId="17" xfId="0" applyFont="1" applyFill="1" applyBorder="1" applyAlignment="1">
      <alignment horizontal="right" vertical="center"/>
    </xf>
    <xf numFmtId="8" fontId="5" fillId="0" borderId="5" xfId="0" applyNumberFormat="1" applyFont="1" applyBorder="1" applyAlignment="1">
      <alignment horizontal="center" vertical="center" wrapText="1"/>
    </xf>
    <xf numFmtId="8" fontId="5" fillId="0" borderId="5" xfId="0" applyNumberFormat="1" applyFont="1" applyBorder="1" applyAlignment="1">
      <alignment horizontal="center" vertical="center"/>
    </xf>
    <xf numFmtId="0" fontId="7" fillId="0" borderId="19" xfId="0" applyFont="1" applyFill="1" applyBorder="1" applyAlignment="1">
      <alignment horizontal="left" vertical="center"/>
    </xf>
    <xf numFmtId="0" fontId="7" fillId="0" borderId="17" xfId="0" applyFont="1" applyFill="1" applyBorder="1" applyAlignment="1">
      <alignment horizontal="center" vertical="center"/>
    </xf>
    <xf numFmtId="8" fontId="7" fillId="0" borderId="17" xfId="0" applyNumberFormat="1" applyFont="1" applyFill="1" applyBorder="1" applyAlignment="1">
      <alignment horizontal="right" vertical="center"/>
    </xf>
    <xf numFmtId="0" fontId="8" fillId="0" borderId="21" xfId="0" applyFont="1" applyFill="1" applyBorder="1" applyAlignment="1">
      <alignment horizontal="left" vertical="center"/>
    </xf>
    <xf numFmtId="8" fontId="7" fillId="0" borderId="22" xfId="0" applyNumberFormat="1" applyFont="1" applyFill="1" applyBorder="1" applyAlignment="1">
      <alignment horizontal="right" vertical="center"/>
    </xf>
    <xf numFmtId="0" fontId="8" fillId="0" borderId="11" xfId="0" applyFont="1" applyFill="1" applyBorder="1" applyAlignment="1">
      <alignment horizontal="justify" vertical="center"/>
    </xf>
    <xf numFmtId="0" fontId="7" fillId="0" borderId="12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justify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8" fontId="10" fillId="2" borderId="14" xfId="0" applyNumberFormat="1" applyFont="1" applyFill="1" applyBorder="1" applyAlignment="1">
      <alignment horizontal="right" vertical="center"/>
    </xf>
    <xf numFmtId="10" fontId="8" fillId="2" borderId="5" xfId="0" applyNumberFormat="1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right" vertical="center"/>
    </xf>
    <xf numFmtId="0" fontId="8" fillId="2" borderId="5" xfId="0" applyFont="1" applyFill="1" applyBorder="1" applyAlignment="1">
      <alignment horizontal="center" vertical="center"/>
    </xf>
    <xf numFmtId="8" fontId="14" fillId="2" borderId="14" xfId="0" applyNumberFormat="1" applyFont="1" applyFill="1" applyBorder="1" applyAlignment="1">
      <alignment horizontal="right" vertical="center"/>
    </xf>
    <xf numFmtId="164" fontId="8" fillId="2" borderId="5" xfId="3" applyNumberFormat="1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/>
    </xf>
    <xf numFmtId="0" fontId="13" fillId="0" borderId="0" xfId="0" applyFont="1" applyAlignment="1">
      <alignment vertical="center"/>
    </xf>
    <xf numFmtId="8" fontId="13" fillId="0" borderId="0" xfId="0" applyNumberFormat="1" applyFont="1" applyAlignment="1">
      <alignment vertical="center"/>
    </xf>
    <xf numFmtId="8" fontId="10" fillId="0" borderId="5" xfId="0" applyNumberFormat="1" applyFont="1" applyFill="1" applyBorder="1" applyAlignment="1">
      <alignment horizontal="right" vertical="center"/>
    </xf>
    <xf numFmtId="0" fontId="10" fillId="0" borderId="4" xfId="0" applyFont="1" applyFill="1" applyBorder="1" applyAlignment="1">
      <alignment horizontal="left" vertical="center"/>
    </xf>
    <xf numFmtId="10" fontId="10" fillId="0" borderId="5" xfId="0" applyNumberFormat="1" applyFont="1" applyFill="1" applyBorder="1" applyAlignment="1">
      <alignment horizontal="center" vertical="center"/>
    </xf>
    <xf numFmtId="10" fontId="10" fillId="2" borderId="5" xfId="0" applyNumberFormat="1" applyFont="1" applyFill="1" applyBorder="1" applyAlignment="1">
      <alignment horizontal="center" vertical="center"/>
    </xf>
    <xf numFmtId="44" fontId="8" fillId="2" borderId="14" xfId="1" applyFont="1" applyFill="1" applyBorder="1" applyAlignment="1">
      <alignment horizontal="right" vertical="center"/>
    </xf>
    <xf numFmtId="10" fontId="8" fillId="2" borderId="5" xfId="0" applyNumberFormat="1" applyFont="1" applyFill="1" applyBorder="1" applyAlignment="1">
      <alignment horizontal="right" vertical="center"/>
    </xf>
    <xf numFmtId="0" fontId="8" fillId="2" borderId="5" xfId="0" applyFont="1" applyFill="1" applyBorder="1" applyAlignment="1">
      <alignment horizontal="right" vertical="center"/>
    </xf>
    <xf numFmtId="8" fontId="7" fillId="0" borderId="14" xfId="0" applyNumberFormat="1" applyFont="1" applyFill="1" applyBorder="1" applyAlignment="1">
      <alignment horizontal="right" vertical="center"/>
    </xf>
    <xf numFmtId="0" fontId="7" fillId="2" borderId="5" xfId="0" applyFont="1" applyFill="1" applyBorder="1" applyAlignment="1">
      <alignment horizontal="right" vertical="center"/>
    </xf>
    <xf numFmtId="0" fontId="7" fillId="2" borderId="14" xfId="0" applyFont="1" applyFill="1" applyBorder="1" applyAlignment="1">
      <alignment horizontal="right" vertical="center"/>
    </xf>
    <xf numFmtId="0" fontId="20" fillId="0" borderId="5" xfId="0" applyFont="1" applyBorder="1" applyAlignment="1">
      <alignment vertical="center"/>
    </xf>
    <xf numFmtId="0" fontId="18" fillId="0" borderId="19" xfId="0" applyFont="1" applyBorder="1" applyAlignment="1">
      <alignment horizontal="justify" vertical="center"/>
    </xf>
    <xf numFmtId="0" fontId="5" fillId="0" borderId="17" xfId="0" applyFont="1" applyBorder="1" applyAlignment="1">
      <alignment horizontal="justify" vertical="center"/>
    </xf>
    <xf numFmtId="44" fontId="5" fillId="0" borderId="5" xfId="1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8" fontId="5" fillId="0" borderId="17" xfId="0" applyNumberFormat="1" applyFont="1" applyBorder="1" applyAlignment="1">
      <alignment horizontal="justify" vertical="center"/>
    </xf>
    <xf numFmtId="8" fontId="5" fillId="0" borderId="20" xfId="0" applyNumberFormat="1" applyFont="1" applyBorder="1" applyAlignment="1">
      <alignment horizontal="justify" vertical="center"/>
    </xf>
    <xf numFmtId="0" fontId="7" fillId="2" borderId="17" xfId="0" applyFont="1" applyFill="1" applyBorder="1" applyAlignment="1">
      <alignment horizontal="right" vertical="center"/>
    </xf>
    <xf numFmtId="8" fontId="5" fillId="0" borderId="25" xfId="1" applyNumberFormat="1" applyFont="1" applyBorder="1" applyAlignment="1">
      <alignment vertical="center"/>
    </xf>
    <xf numFmtId="7" fontId="10" fillId="2" borderId="14" xfId="0" applyNumberFormat="1" applyFont="1" applyFill="1" applyBorder="1" applyAlignment="1">
      <alignment horizontal="right" vertical="center"/>
    </xf>
    <xf numFmtId="8" fontId="7" fillId="0" borderId="26" xfId="0" applyNumberFormat="1" applyFont="1" applyFill="1" applyBorder="1" applyAlignment="1">
      <alignment horizontal="right" vertical="center"/>
    </xf>
    <xf numFmtId="0" fontId="7" fillId="2" borderId="27" xfId="0" applyFont="1" applyFill="1" applyBorder="1" applyAlignment="1">
      <alignment horizontal="right" vertical="center"/>
    </xf>
    <xf numFmtId="0" fontId="21" fillId="0" borderId="0" xfId="0" applyFont="1" applyAlignment="1">
      <alignment horizontal="justify" vertical="center"/>
    </xf>
    <xf numFmtId="0" fontId="22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25" fillId="0" borderId="9" xfId="0" applyFont="1" applyFill="1" applyBorder="1" applyAlignment="1">
      <alignment horizontal="left" vertical="center"/>
    </xf>
    <xf numFmtId="8" fontId="26" fillId="0" borderId="10" xfId="0" applyNumberFormat="1" applyFont="1" applyFill="1" applyBorder="1" applyAlignment="1">
      <alignment horizontal="right" vertical="center"/>
    </xf>
    <xf numFmtId="0" fontId="23" fillId="0" borderId="0" xfId="0" applyFont="1" applyFill="1" applyAlignment="1">
      <alignment vertical="center"/>
    </xf>
    <xf numFmtId="0" fontId="26" fillId="0" borderId="4" xfId="0" applyFont="1" applyFill="1" applyBorder="1" applyAlignment="1">
      <alignment horizontal="center" vertical="center"/>
    </xf>
    <xf numFmtId="0" fontId="26" fillId="0" borderId="5" xfId="0" applyFont="1" applyFill="1" applyBorder="1" applyAlignment="1">
      <alignment horizontal="center" vertical="center"/>
    </xf>
    <xf numFmtId="0" fontId="26" fillId="0" borderId="14" xfId="0" applyFont="1" applyFill="1" applyBorder="1" applyAlignment="1">
      <alignment horizontal="center" vertical="center"/>
    </xf>
    <xf numFmtId="0" fontId="25" fillId="0" borderId="4" xfId="0" applyFont="1" applyFill="1" applyBorder="1" applyAlignment="1">
      <alignment horizontal="left" vertical="center"/>
    </xf>
    <xf numFmtId="8" fontId="25" fillId="0" borderId="5" xfId="0" applyNumberFormat="1" applyFont="1" applyFill="1" applyBorder="1" applyAlignment="1">
      <alignment horizontal="right" vertical="center"/>
    </xf>
    <xf numFmtId="10" fontId="25" fillId="0" borderId="5" xfId="0" applyNumberFormat="1" applyFont="1" applyFill="1" applyBorder="1" applyAlignment="1">
      <alignment horizontal="center" vertical="center"/>
    </xf>
    <xf numFmtId="8" fontId="27" fillId="3" borderId="14" xfId="0" applyNumberFormat="1" applyFont="1" applyFill="1" applyBorder="1" applyAlignment="1">
      <alignment horizontal="right" vertical="center"/>
    </xf>
    <xf numFmtId="0" fontId="28" fillId="0" borderId="4" xfId="0" applyFont="1" applyFill="1" applyBorder="1" applyAlignment="1">
      <alignment horizontal="left" vertical="center"/>
    </xf>
    <xf numFmtId="44" fontId="25" fillId="0" borderId="5" xfId="0" applyNumberFormat="1" applyFont="1" applyFill="1" applyBorder="1" applyAlignment="1">
      <alignment horizontal="right" vertical="center"/>
    </xf>
    <xf numFmtId="8" fontId="27" fillId="0" borderId="14" xfId="0" applyNumberFormat="1" applyFont="1" applyFill="1" applyBorder="1" applyAlignment="1">
      <alignment horizontal="right" vertical="center"/>
    </xf>
    <xf numFmtId="0" fontId="25" fillId="0" borderId="5" xfId="0" applyFont="1" applyFill="1" applyBorder="1" applyAlignment="1">
      <alignment horizontal="center" vertical="center"/>
    </xf>
    <xf numFmtId="0" fontId="25" fillId="0" borderId="5" xfId="0" applyFont="1" applyFill="1" applyBorder="1" applyAlignment="1">
      <alignment horizontal="right" vertical="center"/>
    </xf>
    <xf numFmtId="10" fontId="25" fillId="0" borderId="5" xfId="2" applyNumberFormat="1" applyFont="1" applyFill="1" applyBorder="1" applyAlignment="1">
      <alignment horizontal="center" vertical="center"/>
    </xf>
    <xf numFmtId="0" fontId="26" fillId="0" borderId="4" xfId="0" applyFont="1" applyFill="1" applyBorder="1" applyAlignment="1">
      <alignment horizontal="left" vertical="center"/>
    </xf>
    <xf numFmtId="8" fontId="23" fillId="0" borderId="0" xfId="0" applyNumberFormat="1" applyFont="1" applyFill="1" applyAlignment="1">
      <alignment vertical="center"/>
    </xf>
    <xf numFmtId="8" fontId="28" fillId="0" borderId="0" xfId="0" applyNumberFormat="1" applyFont="1" applyFill="1" applyAlignment="1">
      <alignment vertical="center"/>
    </xf>
    <xf numFmtId="10" fontId="28" fillId="0" borderId="5" xfId="2" applyNumberFormat="1" applyFont="1" applyFill="1" applyBorder="1" applyAlignment="1">
      <alignment horizontal="center" vertical="center"/>
    </xf>
    <xf numFmtId="8" fontId="28" fillId="0" borderId="5" xfId="0" applyNumberFormat="1" applyFont="1" applyFill="1" applyBorder="1" applyAlignment="1">
      <alignment horizontal="right" vertical="center"/>
    </xf>
    <xf numFmtId="10" fontId="28" fillId="0" borderId="5" xfId="0" applyNumberFormat="1" applyFont="1" applyFill="1" applyBorder="1" applyAlignment="1">
      <alignment horizontal="center" vertical="center"/>
    </xf>
    <xf numFmtId="164" fontId="25" fillId="0" borderId="5" xfId="0" applyNumberFormat="1" applyFont="1" applyFill="1" applyBorder="1" applyAlignment="1">
      <alignment horizontal="center" vertical="center"/>
    </xf>
    <xf numFmtId="0" fontId="27" fillId="0" borderId="14" xfId="0" applyFont="1" applyFill="1" applyBorder="1" applyAlignment="1">
      <alignment horizontal="right" vertical="center"/>
    </xf>
    <xf numFmtId="0" fontId="29" fillId="0" borderId="0" xfId="0" applyFont="1" applyAlignment="1">
      <alignment vertical="center"/>
    </xf>
    <xf numFmtId="10" fontId="26" fillId="0" borderId="5" xfId="0" applyNumberFormat="1" applyFont="1" applyFill="1" applyBorder="1" applyAlignment="1">
      <alignment horizontal="center" vertical="center"/>
    </xf>
    <xf numFmtId="7" fontId="27" fillId="0" borderId="14" xfId="0" applyNumberFormat="1" applyFont="1" applyFill="1" applyBorder="1" applyAlignment="1">
      <alignment horizontal="right" vertical="center"/>
    </xf>
    <xf numFmtId="164" fontId="25" fillId="0" borderId="5" xfId="3" applyNumberFormat="1" applyFont="1" applyFill="1" applyBorder="1" applyAlignment="1">
      <alignment horizontal="center" vertical="center"/>
    </xf>
    <xf numFmtId="0" fontId="26" fillId="0" borderId="5" xfId="0" applyFont="1" applyFill="1" applyBorder="1" applyAlignment="1">
      <alignment horizontal="right" vertical="center"/>
    </xf>
    <xf numFmtId="8" fontId="26" fillId="0" borderId="5" xfId="0" applyNumberFormat="1" applyFont="1" applyFill="1" applyBorder="1" applyAlignment="1">
      <alignment horizontal="right" vertical="center"/>
    </xf>
    <xf numFmtId="8" fontId="23" fillId="0" borderId="0" xfId="0" applyNumberFormat="1" applyFont="1" applyAlignment="1">
      <alignment vertical="center"/>
    </xf>
    <xf numFmtId="165" fontId="23" fillId="0" borderId="0" xfId="2" applyNumberFormat="1" applyFont="1" applyAlignment="1">
      <alignment vertical="center"/>
    </xf>
    <xf numFmtId="0" fontId="26" fillId="0" borderId="17" xfId="0" applyFont="1" applyFill="1" applyBorder="1" applyAlignment="1">
      <alignment horizontal="right" vertical="center"/>
    </xf>
    <xf numFmtId="0" fontId="26" fillId="0" borderId="18" xfId="0" applyFont="1" applyFill="1" applyBorder="1" applyAlignment="1">
      <alignment horizontal="left" vertical="center"/>
    </xf>
    <xf numFmtId="0" fontId="26" fillId="0" borderId="0" xfId="0" applyFont="1" applyFill="1" applyBorder="1" applyAlignment="1">
      <alignment horizontal="right" vertical="center"/>
    </xf>
    <xf numFmtId="0" fontId="26" fillId="0" borderId="0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left" vertical="center"/>
    </xf>
    <xf numFmtId="8" fontId="30" fillId="0" borderId="5" xfId="0" applyNumberFormat="1" applyFont="1" applyBorder="1" applyAlignment="1">
      <alignment horizontal="center" vertical="center" wrapText="1"/>
    </xf>
    <xf numFmtId="8" fontId="30" fillId="0" borderId="5" xfId="0" applyNumberFormat="1" applyFont="1" applyBorder="1" applyAlignment="1">
      <alignment horizontal="center" vertical="center"/>
    </xf>
    <xf numFmtId="8" fontId="26" fillId="0" borderId="0" xfId="0" applyNumberFormat="1" applyFont="1" applyFill="1" applyBorder="1" applyAlignment="1">
      <alignment horizontal="right" vertical="center"/>
    </xf>
    <xf numFmtId="8" fontId="30" fillId="0" borderId="0" xfId="1" applyNumberFormat="1" applyFont="1" applyFill="1" applyBorder="1" applyAlignment="1">
      <alignment vertical="center"/>
    </xf>
    <xf numFmtId="0" fontId="30" fillId="0" borderId="0" xfId="0" applyFont="1" applyAlignment="1">
      <alignment horizontal="justify" vertical="center"/>
    </xf>
    <xf numFmtId="8" fontId="30" fillId="0" borderId="0" xfId="0" applyNumberFormat="1" applyFont="1" applyAlignment="1">
      <alignment horizontal="justify" vertical="center"/>
    </xf>
    <xf numFmtId="8" fontId="27" fillId="5" borderId="14" xfId="0" applyNumberFormat="1" applyFont="1" applyFill="1" applyBorder="1" applyAlignment="1">
      <alignment horizontal="right" vertical="center"/>
    </xf>
    <xf numFmtId="8" fontId="27" fillId="4" borderId="14" xfId="0" applyNumberFormat="1" applyFont="1" applyFill="1" applyBorder="1" applyAlignment="1">
      <alignment horizontal="right" vertical="center"/>
    </xf>
    <xf numFmtId="8" fontId="27" fillId="6" borderId="14" xfId="0" applyNumberFormat="1" applyFont="1" applyFill="1" applyBorder="1" applyAlignment="1">
      <alignment horizontal="right" vertical="center"/>
    </xf>
    <xf numFmtId="0" fontId="34" fillId="0" borderId="4" xfId="0" applyFont="1" applyFill="1" applyBorder="1" applyAlignment="1">
      <alignment horizontal="left" vertical="center"/>
    </xf>
    <xf numFmtId="8" fontId="27" fillId="0" borderId="0" xfId="0" applyNumberFormat="1" applyFont="1" applyFill="1" applyAlignment="1">
      <alignment vertical="center"/>
    </xf>
    <xf numFmtId="0" fontId="32" fillId="0" borderId="0" xfId="0" applyFont="1" applyFill="1" applyBorder="1" applyAlignment="1">
      <alignment horizontal="justify" vertical="center"/>
    </xf>
    <xf numFmtId="0" fontId="33" fillId="0" borderId="0" xfId="0" applyFont="1" applyFill="1" applyBorder="1" applyAlignment="1">
      <alignment vertical="center"/>
    </xf>
    <xf numFmtId="0" fontId="7" fillId="0" borderId="5" xfId="0" applyFont="1" applyFill="1" applyBorder="1" applyAlignment="1">
      <alignment horizontal="center" vertical="center"/>
    </xf>
    <xf numFmtId="0" fontId="26" fillId="0" borderId="14" xfId="0" applyFont="1" applyFill="1" applyBorder="1" applyAlignment="1">
      <alignment horizontal="center" vertical="center"/>
    </xf>
    <xf numFmtId="0" fontId="26" fillId="0" borderId="5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8" fontId="8" fillId="0" borderId="3" xfId="1" applyNumberFormat="1" applyFont="1" applyFill="1" applyBorder="1" applyAlignment="1">
      <alignment horizontal="right" vertical="center"/>
    </xf>
    <xf numFmtId="10" fontId="8" fillId="0" borderId="5" xfId="0" applyNumberFormat="1" applyFont="1" applyFill="1" applyBorder="1" applyAlignment="1">
      <alignment horizontal="right" vertical="center"/>
    </xf>
    <xf numFmtId="8" fontId="7" fillId="0" borderId="0" xfId="0" applyNumberFormat="1" applyFont="1" applyFill="1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8" fontId="3" fillId="0" borderId="9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Continuous" vertical="distributed"/>
    </xf>
    <xf numFmtId="0" fontId="16" fillId="0" borderId="0" xfId="0" applyFont="1" applyAlignment="1">
      <alignment horizontal="centerContinuous" vertical="distributed"/>
    </xf>
    <xf numFmtId="0" fontId="15" fillId="0" borderId="0" xfId="0" applyFont="1" applyFill="1" applyAlignment="1">
      <alignment horizontal="justify" vertical="center"/>
    </xf>
    <xf numFmtId="0" fontId="16" fillId="0" borderId="0" xfId="0" applyFont="1" applyFill="1" applyAlignment="1">
      <alignment vertical="center"/>
    </xf>
    <xf numFmtId="0" fontId="17" fillId="0" borderId="0" xfId="0" applyFont="1" applyFill="1" applyAlignment="1">
      <alignment vertical="center"/>
    </xf>
    <xf numFmtId="0" fontId="7" fillId="0" borderId="14" xfId="0" applyFont="1" applyFill="1" applyBorder="1" applyAlignment="1">
      <alignment horizontal="center" vertical="center"/>
    </xf>
    <xf numFmtId="10" fontId="8" fillId="0" borderId="5" xfId="0" applyNumberFormat="1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right" vertical="center"/>
    </xf>
    <xf numFmtId="0" fontId="11" fillId="0" borderId="0" xfId="0" applyFont="1" applyFill="1" applyAlignment="1">
      <alignment vertical="center"/>
    </xf>
    <xf numFmtId="8" fontId="4" fillId="0" borderId="0" xfId="0" applyNumberFormat="1" applyFont="1" applyFill="1" applyAlignment="1">
      <alignment vertical="center"/>
    </xf>
    <xf numFmtId="164" fontId="8" fillId="0" borderId="5" xfId="3" applyNumberFormat="1" applyFont="1" applyFill="1" applyBorder="1" applyAlignment="1">
      <alignment horizontal="center" vertical="center"/>
    </xf>
    <xf numFmtId="166" fontId="10" fillId="0" borderId="14" xfId="0" applyNumberFormat="1" applyFont="1" applyFill="1" applyBorder="1" applyAlignment="1">
      <alignment horizontal="right" vertical="center"/>
    </xf>
    <xf numFmtId="0" fontId="10" fillId="0" borderId="14" xfId="0" applyFont="1" applyFill="1" applyBorder="1" applyAlignment="1">
      <alignment horizontal="center" vertical="center"/>
    </xf>
    <xf numFmtId="0" fontId="13" fillId="0" borderId="0" xfId="0" applyFont="1" applyFill="1" applyAlignment="1">
      <alignment vertical="center"/>
    </xf>
    <xf numFmtId="7" fontId="10" fillId="0" borderId="14" xfId="0" applyNumberFormat="1" applyFont="1" applyFill="1" applyBorder="1" applyAlignment="1">
      <alignment horizontal="right" vertical="center"/>
    </xf>
    <xf numFmtId="0" fontId="18" fillId="0" borderId="23" xfId="0" applyFont="1" applyFill="1" applyBorder="1" applyAlignment="1">
      <alignment horizontal="justify" vertical="center"/>
    </xf>
    <xf numFmtId="8" fontId="5" fillId="0" borderId="25" xfId="1" applyNumberFormat="1" applyFont="1" applyFill="1" applyBorder="1" applyAlignment="1">
      <alignment vertical="center"/>
    </xf>
    <xf numFmtId="0" fontId="5" fillId="0" borderId="0" xfId="0" applyFont="1" applyFill="1" applyAlignment="1">
      <alignment horizontal="justify" vertical="center"/>
    </xf>
    <xf numFmtId="44" fontId="8" fillId="0" borderId="14" xfId="1" applyFont="1" applyFill="1" applyBorder="1" applyAlignment="1">
      <alignment horizontal="right" vertical="center"/>
    </xf>
    <xf numFmtId="8" fontId="5" fillId="0" borderId="5" xfId="0" applyNumberFormat="1" applyFont="1" applyFill="1" applyBorder="1" applyAlignment="1">
      <alignment horizontal="center" vertical="center"/>
    </xf>
    <xf numFmtId="8" fontId="5" fillId="0" borderId="0" xfId="0" applyNumberFormat="1" applyFont="1" applyFill="1" applyAlignment="1">
      <alignment horizontal="justify" vertical="center"/>
    </xf>
    <xf numFmtId="0" fontId="7" fillId="0" borderId="20" xfId="0" applyFont="1" applyFill="1" applyBorder="1" applyAlignment="1">
      <alignment horizontal="right" vertical="center"/>
    </xf>
    <xf numFmtId="44" fontId="3" fillId="0" borderId="1" xfId="1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22" fillId="0" borderId="0" xfId="0" applyFont="1" applyFill="1" applyAlignment="1">
      <alignment vertical="center"/>
    </xf>
    <xf numFmtId="0" fontId="6" fillId="0" borderId="0" xfId="0" applyFont="1" applyFill="1" applyAlignment="1">
      <alignment horizontal="justify" vertical="center"/>
    </xf>
    <xf numFmtId="0" fontId="6" fillId="0" borderId="0" xfId="0" applyFont="1" applyFill="1"/>
    <xf numFmtId="0" fontId="24" fillId="0" borderId="0" xfId="0" applyFont="1" applyFill="1" applyAlignment="1">
      <alignment vertical="center"/>
    </xf>
    <xf numFmtId="8" fontId="10" fillId="0" borderId="3" xfId="0" applyNumberFormat="1" applyFont="1" applyFill="1" applyBorder="1" applyAlignment="1">
      <alignment horizontal="right" vertical="center"/>
    </xf>
    <xf numFmtId="10" fontId="8" fillId="0" borderId="3" xfId="0" applyNumberFormat="1" applyFont="1" applyFill="1" applyBorder="1" applyAlignment="1">
      <alignment horizontal="center" vertical="center" wrapText="1"/>
    </xf>
    <xf numFmtId="164" fontId="8" fillId="0" borderId="5" xfId="0" applyNumberFormat="1" applyFont="1" applyFill="1" applyBorder="1" applyAlignment="1">
      <alignment horizontal="center" vertical="center"/>
    </xf>
    <xf numFmtId="164" fontId="11" fillId="0" borderId="3" xfId="3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10" fontId="8" fillId="0" borderId="3" xfId="0" applyNumberFormat="1" applyFont="1" applyFill="1" applyBorder="1" applyAlignment="1">
      <alignment horizontal="right" vertical="center"/>
    </xf>
    <xf numFmtId="164" fontId="8" fillId="0" borderId="3" xfId="0" applyNumberFormat="1" applyFont="1" applyFill="1" applyBorder="1" applyAlignment="1">
      <alignment horizontal="right" vertical="center"/>
    </xf>
    <xf numFmtId="0" fontId="30" fillId="0" borderId="0" xfId="0" applyFont="1" applyFill="1" applyAlignment="1">
      <alignment horizontal="justify" vertical="center"/>
    </xf>
    <xf numFmtId="8" fontId="30" fillId="0" borderId="0" xfId="0" applyNumberFormat="1" applyFont="1" applyFill="1" applyAlignment="1">
      <alignment horizontal="justify" vertical="center"/>
    </xf>
    <xf numFmtId="10" fontId="8" fillId="0" borderId="3" xfId="1" applyNumberFormat="1" applyFont="1" applyFill="1" applyBorder="1" applyAlignment="1">
      <alignment horizontal="right" vertical="center"/>
    </xf>
    <xf numFmtId="44" fontId="4" fillId="0" borderId="0" xfId="0" applyNumberFormat="1" applyFont="1" applyFill="1" applyAlignment="1">
      <alignment vertical="center"/>
    </xf>
    <xf numFmtId="0" fontId="8" fillId="0" borderId="6" xfId="0" applyFont="1" applyFill="1" applyBorder="1" applyAlignment="1">
      <alignment horizontal="right" vertical="center"/>
    </xf>
    <xf numFmtId="0" fontId="7" fillId="0" borderId="8" xfId="0" applyFont="1" applyFill="1" applyBorder="1" applyAlignment="1">
      <alignment horizontal="right" vertical="center"/>
    </xf>
    <xf numFmtId="0" fontId="4" fillId="0" borderId="0" xfId="0" applyFont="1" applyFill="1"/>
    <xf numFmtId="164" fontId="4" fillId="0" borderId="0" xfId="0" applyNumberFormat="1" applyFont="1" applyFill="1" applyAlignment="1">
      <alignment horizontal="center" vertical="center"/>
    </xf>
    <xf numFmtId="8" fontId="26" fillId="0" borderId="26" xfId="0" applyNumberFormat="1" applyFont="1" applyFill="1" applyBorder="1" applyAlignment="1">
      <alignment horizontal="right" vertical="center"/>
    </xf>
    <xf numFmtId="8" fontId="30" fillId="0" borderId="4" xfId="0" applyNumberFormat="1" applyFont="1" applyFill="1" applyBorder="1" applyAlignment="1">
      <alignment horizontal="center" vertical="center" wrapText="1"/>
    </xf>
    <xf numFmtId="8" fontId="30" fillId="0" borderId="14" xfId="0" applyNumberFormat="1" applyFont="1" applyFill="1" applyBorder="1" applyAlignment="1">
      <alignment horizontal="center" vertical="center" wrapText="1"/>
    </xf>
    <xf numFmtId="8" fontId="30" fillId="0" borderId="19" xfId="0" applyNumberFormat="1" applyFont="1" applyFill="1" applyBorder="1" applyAlignment="1">
      <alignment horizontal="center" vertical="center"/>
    </xf>
    <xf numFmtId="8" fontId="30" fillId="0" borderId="20" xfId="0" applyNumberFormat="1" applyFont="1" applyFill="1" applyBorder="1" applyAlignment="1">
      <alignment horizontal="center" vertical="center"/>
    </xf>
    <xf numFmtId="0" fontId="26" fillId="8" borderId="4" xfId="0" applyFont="1" applyFill="1" applyBorder="1" applyAlignment="1">
      <alignment horizontal="left" vertical="center"/>
    </xf>
    <xf numFmtId="8" fontId="25" fillId="8" borderId="5" xfId="0" applyNumberFormat="1" applyFont="1" applyFill="1" applyBorder="1" applyAlignment="1">
      <alignment horizontal="right" vertical="center"/>
    </xf>
    <xf numFmtId="10" fontId="25" fillId="8" borderId="5" xfId="2" applyNumberFormat="1" applyFont="1" applyFill="1" applyBorder="1" applyAlignment="1">
      <alignment horizontal="center" vertical="center"/>
    </xf>
    <xf numFmtId="8" fontId="23" fillId="8" borderId="0" xfId="0" applyNumberFormat="1" applyFont="1" applyFill="1" applyAlignment="1">
      <alignment vertical="center"/>
    </xf>
    <xf numFmtId="8" fontId="27" fillId="8" borderId="14" xfId="0" applyNumberFormat="1" applyFont="1" applyFill="1" applyBorder="1" applyAlignment="1">
      <alignment horizontal="right" vertical="center"/>
    </xf>
    <xf numFmtId="0" fontId="40" fillId="0" borderId="0" xfId="0" applyFont="1" applyAlignment="1">
      <alignment vertical="center"/>
    </xf>
    <xf numFmtId="0" fontId="41" fillId="0" borderId="0" xfId="0" applyFont="1" applyAlignment="1">
      <alignment vertical="center"/>
    </xf>
    <xf numFmtId="0" fontId="41" fillId="0" borderId="0" xfId="0" applyFont="1" applyAlignment="1">
      <alignment horizontal="center" vertical="center"/>
    </xf>
    <xf numFmtId="0" fontId="42" fillId="0" borderId="0" xfId="0" applyFont="1" applyAlignment="1">
      <alignment vertical="center"/>
    </xf>
    <xf numFmtId="0" fontId="43" fillId="0" borderId="0" xfId="0" applyFont="1" applyFill="1" applyAlignment="1">
      <alignment horizontal="justify" vertical="center"/>
    </xf>
    <xf numFmtId="0" fontId="44" fillId="0" borderId="0" xfId="0" applyFont="1" applyFill="1" applyAlignment="1">
      <alignment vertical="center"/>
    </xf>
    <xf numFmtId="0" fontId="40" fillId="0" borderId="0" xfId="0" applyFont="1" applyFill="1" applyAlignment="1">
      <alignment vertical="center"/>
    </xf>
    <xf numFmtId="0" fontId="40" fillId="0" borderId="0" xfId="0" applyFont="1" applyBorder="1" applyAlignment="1">
      <alignment vertical="center"/>
    </xf>
    <xf numFmtId="0" fontId="45" fillId="0" borderId="0" xfId="0" applyFont="1" applyFill="1" applyBorder="1" applyAlignment="1">
      <alignment horizontal="left" vertical="center"/>
    </xf>
    <xf numFmtId="8" fontId="46" fillId="0" borderId="0" xfId="0" applyNumberFormat="1" applyFont="1" applyFill="1" applyBorder="1" applyAlignment="1">
      <alignment horizontal="right" vertical="center"/>
    </xf>
    <xf numFmtId="0" fontId="40" fillId="0" borderId="0" xfId="0" applyFont="1" applyFill="1" applyBorder="1" applyAlignment="1">
      <alignment vertical="center"/>
    </xf>
    <xf numFmtId="0" fontId="40" fillId="0" borderId="0" xfId="0" applyFont="1" applyFill="1" applyBorder="1" applyAlignment="1">
      <alignment horizontal="center" vertical="center"/>
    </xf>
    <xf numFmtId="0" fontId="41" fillId="0" borderId="0" xfId="0" applyFont="1" applyFill="1" applyAlignment="1">
      <alignment vertical="center"/>
    </xf>
    <xf numFmtId="0" fontId="46" fillId="0" borderId="0" xfId="0" applyFont="1" applyFill="1" applyBorder="1" applyAlignment="1">
      <alignment horizontal="center" vertical="center"/>
    </xf>
    <xf numFmtId="8" fontId="45" fillId="0" borderId="0" xfId="0" applyNumberFormat="1" applyFont="1" applyFill="1" applyBorder="1" applyAlignment="1">
      <alignment horizontal="right" vertical="center"/>
    </xf>
    <xf numFmtId="10" fontId="45" fillId="0" borderId="0" xfId="0" applyNumberFormat="1" applyFont="1" applyFill="1" applyBorder="1" applyAlignment="1">
      <alignment horizontal="center" vertical="center"/>
    </xf>
    <xf numFmtId="8" fontId="49" fillId="0" borderId="0" xfId="0" applyNumberFormat="1" applyFont="1" applyFill="1" applyBorder="1" applyAlignment="1">
      <alignment horizontal="right" vertical="center"/>
    </xf>
    <xf numFmtId="0" fontId="49" fillId="0" borderId="0" xfId="0" applyFont="1" applyFill="1" applyBorder="1" applyAlignment="1">
      <alignment horizontal="left" vertical="center"/>
    </xf>
    <xf numFmtId="44" fontId="45" fillId="0" borderId="0" xfId="0" applyNumberFormat="1" applyFont="1" applyFill="1" applyBorder="1" applyAlignment="1">
      <alignment horizontal="right" vertical="center"/>
    </xf>
    <xf numFmtId="0" fontId="45" fillId="0" borderId="0" xfId="0" applyFont="1" applyFill="1" applyBorder="1" applyAlignment="1">
      <alignment horizontal="center" vertical="center"/>
    </xf>
    <xf numFmtId="0" fontId="45" fillId="0" borderId="0" xfId="0" applyFont="1" applyFill="1" applyBorder="1" applyAlignment="1">
      <alignment horizontal="right" vertical="center"/>
    </xf>
    <xf numFmtId="0" fontId="46" fillId="0" borderId="0" xfId="0" applyFont="1" applyFill="1" applyBorder="1" applyAlignment="1">
      <alignment horizontal="left" vertical="center"/>
    </xf>
    <xf numFmtId="0" fontId="40" fillId="0" borderId="0" xfId="0" applyFont="1" applyAlignment="1">
      <alignment horizontal="center" vertical="center"/>
    </xf>
    <xf numFmtId="8" fontId="50" fillId="0" borderId="9" xfId="0" applyNumberFormat="1" applyFont="1" applyBorder="1" applyAlignment="1">
      <alignment horizontal="center" vertical="center" wrapText="1"/>
    </xf>
    <xf numFmtId="0" fontId="51" fillId="0" borderId="9" xfId="0" applyFont="1" applyFill="1" applyBorder="1" applyAlignment="1">
      <alignment horizontal="left" vertical="center"/>
    </xf>
    <xf numFmtId="0" fontId="52" fillId="0" borderId="9" xfId="0" applyFont="1" applyFill="1" applyBorder="1" applyAlignment="1">
      <alignment horizontal="left" vertical="center"/>
    </xf>
    <xf numFmtId="8" fontId="52" fillId="0" borderId="9" xfId="0" applyNumberFormat="1" applyFont="1" applyFill="1" applyBorder="1" applyAlignment="1">
      <alignment horizontal="center" vertical="center"/>
    </xf>
    <xf numFmtId="10" fontId="53" fillId="3" borderId="9" xfId="0" applyNumberFormat="1" applyFont="1" applyFill="1" applyBorder="1" applyAlignment="1">
      <alignment horizontal="center" vertical="center"/>
    </xf>
    <xf numFmtId="0" fontId="6" fillId="0" borderId="9" xfId="0" applyFont="1" applyBorder="1" applyAlignment="1">
      <alignment vertical="center"/>
    </xf>
    <xf numFmtId="0" fontId="56" fillId="0" borderId="9" xfId="0" applyFont="1" applyFill="1" applyBorder="1" applyAlignment="1">
      <alignment horizontal="left" vertical="center"/>
    </xf>
    <xf numFmtId="0" fontId="52" fillId="0" borderId="9" xfId="0" applyFont="1" applyFill="1" applyBorder="1" applyAlignment="1">
      <alignment horizontal="center" vertical="center"/>
    </xf>
    <xf numFmtId="0" fontId="53" fillId="0" borderId="9" xfId="0" applyFont="1" applyFill="1" applyBorder="1" applyAlignment="1">
      <alignment horizontal="center" vertical="center"/>
    </xf>
    <xf numFmtId="0" fontId="52" fillId="0" borderId="9" xfId="0" applyFont="1" applyFill="1" applyBorder="1" applyAlignment="1">
      <alignment horizontal="right" vertical="center"/>
    </xf>
    <xf numFmtId="0" fontId="6" fillId="0" borderId="9" xfId="0" applyFont="1" applyBorder="1" applyAlignment="1">
      <alignment horizontal="center" vertical="center"/>
    </xf>
    <xf numFmtId="10" fontId="3" fillId="3" borderId="9" xfId="0" applyNumberFormat="1" applyFont="1" applyFill="1" applyBorder="1" applyAlignment="1">
      <alignment horizontal="center" vertical="center"/>
    </xf>
    <xf numFmtId="0" fontId="52" fillId="8" borderId="9" xfId="0" applyFont="1" applyFill="1" applyBorder="1" applyAlignment="1">
      <alignment horizontal="left" vertical="center"/>
    </xf>
    <xf numFmtId="8" fontId="52" fillId="8" borderId="9" xfId="0" applyNumberFormat="1" applyFont="1" applyFill="1" applyBorder="1" applyAlignment="1">
      <alignment horizontal="center" vertical="center"/>
    </xf>
    <xf numFmtId="10" fontId="52" fillId="8" borderId="9" xfId="0" applyNumberFormat="1" applyFont="1" applyFill="1" applyBorder="1" applyAlignment="1">
      <alignment horizontal="center" vertical="center"/>
    </xf>
    <xf numFmtId="10" fontId="6" fillId="0" borderId="9" xfId="0" applyNumberFormat="1" applyFont="1" applyBorder="1" applyAlignment="1">
      <alignment horizontal="center" vertical="center"/>
    </xf>
    <xf numFmtId="0" fontId="53" fillId="8" borderId="9" xfId="0" applyFont="1" applyFill="1" applyBorder="1" applyAlignment="1">
      <alignment horizontal="left" vertical="center"/>
    </xf>
    <xf numFmtId="0" fontId="54" fillId="0" borderId="9" xfId="0" applyFont="1" applyBorder="1" applyAlignment="1">
      <alignment vertical="center"/>
    </xf>
    <xf numFmtId="10" fontId="6" fillId="0" borderId="9" xfId="0" applyNumberFormat="1" applyFont="1" applyBorder="1" applyAlignment="1">
      <alignment vertical="center"/>
    </xf>
    <xf numFmtId="8" fontId="52" fillId="0" borderId="9" xfId="0" applyNumberFormat="1" applyFont="1" applyFill="1" applyBorder="1" applyAlignment="1">
      <alignment horizontal="right" vertical="center"/>
    </xf>
    <xf numFmtId="10" fontId="52" fillId="0" borderId="9" xfId="2" applyNumberFormat="1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10" fontId="52" fillId="0" borderId="9" xfId="0" applyNumberFormat="1" applyFont="1" applyFill="1" applyBorder="1" applyAlignment="1">
      <alignment horizontal="center" vertical="center"/>
    </xf>
    <xf numFmtId="164" fontId="6" fillId="0" borderId="9" xfId="0" applyNumberFormat="1" applyFont="1" applyBorder="1" applyAlignment="1">
      <alignment horizontal="center" vertical="center"/>
    </xf>
    <xf numFmtId="0" fontId="6" fillId="0" borderId="9" xfId="0" applyFont="1" applyBorder="1" applyAlignment="1">
      <alignment vertical="center" wrapText="1"/>
    </xf>
    <xf numFmtId="0" fontId="6" fillId="0" borderId="0" xfId="0" applyFont="1" applyAlignment="1">
      <alignment vertical="center"/>
    </xf>
    <xf numFmtId="0" fontId="3" fillId="3" borderId="9" xfId="0" applyFont="1" applyFill="1" applyBorder="1" applyAlignment="1">
      <alignment vertical="center" wrapText="1"/>
    </xf>
    <xf numFmtId="0" fontId="53" fillId="0" borderId="9" xfId="0" applyFont="1" applyFill="1" applyBorder="1" applyAlignment="1">
      <alignment horizontal="left" vertical="center"/>
    </xf>
    <xf numFmtId="0" fontId="3" fillId="0" borderId="9" xfId="0" applyFont="1" applyBorder="1" applyAlignment="1">
      <alignment horizontal="justify" vertical="center"/>
    </xf>
    <xf numFmtId="8" fontId="3" fillId="0" borderId="9" xfId="1" applyNumberFormat="1" applyFont="1" applyBorder="1" applyAlignment="1">
      <alignment vertical="center"/>
    </xf>
    <xf numFmtId="0" fontId="53" fillId="0" borderId="9" xfId="0" applyFont="1" applyFill="1" applyBorder="1" applyAlignment="1">
      <alignment horizontal="left" vertical="center" wrapText="1"/>
    </xf>
    <xf numFmtId="0" fontId="6" fillId="0" borderId="0" xfId="0" applyFont="1" applyBorder="1" applyAlignment="1">
      <alignment vertical="center"/>
    </xf>
    <xf numFmtId="0" fontId="3" fillId="0" borderId="0" xfId="0" applyFont="1" applyBorder="1" applyAlignment="1">
      <alignment horizontal="justify" vertical="center"/>
    </xf>
    <xf numFmtId="0" fontId="3" fillId="3" borderId="9" xfId="0" applyFont="1" applyFill="1" applyBorder="1" applyAlignment="1">
      <alignment horizontal="justify" vertical="center"/>
    </xf>
    <xf numFmtId="8" fontId="3" fillId="3" borderId="10" xfId="0" applyNumberFormat="1" applyFont="1" applyFill="1" applyBorder="1" applyAlignment="1">
      <alignment horizontal="center" vertical="center" wrapText="1"/>
    </xf>
    <xf numFmtId="0" fontId="37" fillId="0" borderId="0" xfId="0" applyFont="1" applyAlignment="1">
      <alignment horizontal="centerContinuous" vertical="distributed"/>
    </xf>
    <xf numFmtId="0" fontId="57" fillId="0" borderId="9" xfId="0" applyFont="1" applyFill="1" applyBorder="1" applyAlignment="1">
      <alignment horizontal="left" vertical="center"/>
    </xf>
    <xf numFmtId="0" fontId="58" fillId="0" borderId="9" xfId="0" applyFont="1" applyFill="1" applyBorder="1" applyAlignment="1">
      <alignment horizontal="left" vertical="center"/>
    </xf>
    <xf numFmtId="8" fontId="58" fillId="0" borderId="9" xfId="0" applyNumberFormat="1" applyFont="1" applyFill="1" applyBorder="1" applyAlignment="1">
      <alignment horizontal="center" vertical="center"/>
    </xf>
    <xf numFmtId="10" fontId="59" fillId="3" borderId="9" xfId="0" applyNumberFormat="1" applyFont="1" applyFill="1" applyBorder="1" applyAlignment="1">
      <alignment horizontal="center" vertical="center"/>
    </xf>
    <xf numFmtId="0" fontId="60" fillId="0" borderId="9" xfId="0" applyFont="1" applyBorder="1" applyAlignment="1">
      <alignment vertical="center"/>
    </xf>
    <xf numFmtId="0" fontId="63" fillId="0" borderId="9" xfId="0" applyFont="1" applyFill="1" applyBorder="1" applyAlignment="1">
      <alignment horizontal="left" vertical="center"/>
    </xf>
    <xf numFmtId="0" fontId="58" fillId="0" borderId="9" xfId="0" applyFont="1" applyFill="1" applyBorder="1" applyAlignment="1">
      <alignment horizontal="center" vertical="center"/>
    </xf>
    <xf numFmtId="0" fontId="59" fillId="0" borderId="9" xfId="0" applyFont="1" applyFill="1" applyBorder="1" applyAlignment="1">
      <alignment horizontal="center" vertical="center"/>
    </xf>
    <xf numFmtId="0" fontId="60" fillId="0" borderId="9" xfId="0" applyFont="1" applyBorder="1" applyAlignment="1">
      <alignment horizontal="center" vertical="center"/>
    </xf>
    <xf numFmtId="0" fontId="58" fillId="8" borderId="9" xfId="0" applyFont="1" applyFill="1" applyBorder="1" applyAlignment="1">
      <alignment horizontal="left" vertical="center"/>
    </xf>
    <xf numFmtId="8" fontId="58" fillId="8" borderId="9" xfId="0" applyNumberFormat="1" applyFont="1" applyFill="1" applyBorder="1" applyAlignment="1">
      <alignment horizontal="center" vertical="center"/>
    </xf>
    <xf numFmtId="10" fontId="58" fillId="8" borderId="9" xfId="0" applyNumberFormat="1" applyFont="1" applyFill="1" applyBorder="1" applyAlignment="1">
      <alignment horizontal="center" vertical="center"/>
    </xf>
    <xf numFmtId="10" fontId="60" fillId="0" borderId="9" xfId="0" applyNumberFormat="1" applyFont="1" applyBorder="1" applyAlignment="1">
      <alignment horizontal="center" vertical="center"/>
    </xf>
    <xf numFmtId="0" fontId="59" fillId="8" borderId="9" xfId="0" applyFont="1" applyFill="1" applyBorder="1" applyAlignment="1">
      <alignment horizontal="left" vertical="center"/>
    </xf>
    <xf numFmtId="10" fontId="50" fillId="3" borderId="9" xfId="0" applyNumberFormat="1" applyFont="1" applyFill="1" applyBorder="1" applyAlignment="1">
      <alignment horizontal="center" vertical="center"/>
    </xf>
    <xf numFmtId="0" fontId="61" fillId="0" borderId="9" xfId="0" applyFont="1" applyBorder="1" applyAlignment="1">
      <alignment vertical="center"/>
    </xf>
    <xf numFmtId="0" fontId="61" fillId="0" borderId="29" xfId="0" applyFont="1" applyBorder="1" applyAlignment="1">
      <alignment vertical="center"/>
    </xf>
    <xf numFmtId="8" fontId="58" fillId="0" borderId="9" xfId="0" applyNumberFormat="1" applyFont="1" applyFill="1" applyBorder="1" applyAlignment="1">
      <alignment horizontal="right" vertical="center"/>
    </xf>
    <xf numFmtId="10" fontId="58" fillId="0" borderId="9" xfId="2" applyNumberFormat="1" applyFont="1" applyFill="1" applyBorder="1" applyAlignment="1">
      <alignment horizontal="center" vertical="center"/>
    </xf>
    <xf numFmtId="0" fontId="50" fillId="3" borderId="9" xfId="0" applyFont="1" applyFill="1" applyBorder="1" applyAlignment="1">
      <alignment horizontal="center" vertical="center"/>
    </xf>
    <xf numFmtId="0" fontId="60" fillId="0" borderId="0" xfId="0" applyFont="1" applyAlignment="1">
      <alignment vertical="center"/>
    </xf>
    <xf numFmtId="0" fontId="60" fillId="0" borderId="0" xfId="0" applyFont="1" applyAlignment="1">
      <alignment horizontal="center" vertical="center"/>
    </xf>
    <xf numFmtId="10" fontId="58" fillId="0" borderId="9" xfId="0" applyNumberFormat="1" applyFont="1" applyFill="1" applyBorder="1" applyAlignment="1">
      <alignment horizontal="center" vertical="center"/>
    </xf>
    <xf numFmtId="164" fontId="60" fillId="0" borderId="9" xfId="0" applyNumberFormat="1" applyFont="1" applyBorder="1" applyAlignment="1">
      <alignment horizontal="center" vertical="center"/>
    </xf>
    <xf numFmtId="0" fontId="60" fillId="0" borderId="9" xfId="0" applyFont="1" applyBorder="1" applyAlignment="1">
      <alignment vertical="center" wrapText="1"/>
    </xf>
    <xf numFmtId="0" fontId="50" fillId="3" borderId="9" xfId="0" applyFont="1" applyFill="1" applyBorder="1" applyAlignment="1">
      <alignment vertical="center" wrapText="1"/>
    </xf>
    <xf numFmtId="0" fontId="61" fillId="0" borderId="9" xfId="0" applyFont="1" applyBorder="1" applyAlignment="1">
      <alignment horizontal="center" vertical="center"/>
    </xf>
    <xf numFmtId="0" fontId="59" fillId="0" borderId="9" xfId="0" applyFont="1" applyFill="1" applyBorder="1" applyAlignment="1">
      <alignment horizontal="left" vertical="center"/>
    </xf>
    <xf numFmtId="0" fontId="50" fillId="0" borderId="9" xfId="0" applyFont="1" applyBorder="1" applyAlignment="1">
      <alignment horizontal="justify" vertical="center"/>
    </xf>
    <xf numFmtId="8" fontId="50" fillId="0" borderId="9" xfId="1" applyNumberFormat="1" applyFont="1" applyBorder="1" applyAlignment="1">
      <alignment vertical="center"/>
    </xf>
    <xf numFmtId="0" fontId="59" fillId="0" borderId="9" xfId="0" applyFont="1" applyFill="1" applyBorder="1" applyAlignment="1">
      <alignment horizontal="center" vertical="center" wrapText="1"/>
    </xf>
    <xf numFmtId="0" fontId="60" fillId="0" borderId="0" xfId="0" applyFont="1" applyBorder="1" applyAlignment="1">
      <alignment vertical="center"/>
    </xf>
    <xf numFmtId="0" fontId="50" fillId="0" borderId="0" xfId="0" applyFont="1" applyBorder="1" applyAlignment="1">
      <alignment horizontal="justify" vertical="center"/>
    </xf>
    <xf numFmtId="0" fontId="50" fillId="3" borderId="1" xfId="0" applyFont="1" applyFill="1" applyBorder="1" applyAlignment="1">
      <alignment horizontal="justify" vertical="center"/>
    </xf>
    <xf numFmtId="8" fontId="50" fillId="3" borderId="30" xfId="0" applyNumberFormat="1" applyFont="1" applyFill="1" applyBorder="1" applyAlignment="1">
      <alignment horizontal="center" vertical="center" wrapText="1"/>
    </xf>
    <xf numFmtId="8" fontId="3" fillId="0" borderId="37" xfId="0" applyNumberFormat="1" applyFont="1" applyFill="1" applyBorder="1" applyAlignment="1">
      <alignment horizontal="center" vertical="center" wrapText="1"/>
    </xf>
    <xf numFmtId="0" fontId="0" fillId="0" borderId="38" xfId="0" applyBorder="1" applyAlignment="1">
      <alignment horizontal="center" vertical="center"/>
    </xf>
    <xf numFmtId="8" fontId="3" fillId="0" borderId="39" xfId="0" applyNumberFormat="1" applyFont="1" applyFill="1" applyBorder="1" applyAlignment="1">
      <alignment horizontal="center" vertical="center" wrapText="1"/>
    </xf>
    <xf numFmtId="0" fontId="0" fillId="0" borderId="40" xfId="0" applyBorder="1" applyAlignment="1">
      <alignment horizontal="center" vertical="center"/>
    </xf>
    <xf numFmtId="0" fontId="37" fillId="0" borderId="0" xfId="0" applyFont="1" applyFill="1" applyAlignment="1">
      <alignment horizontal="justify" vertical="center"/>
    </xf>
    <xf numFmtId="0" fontId="38" fillId="0" borderId="0" xfId="0" applyFont="1" applyAlignment="1">
      <alignment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18" fillId="0" borderId="23" xfId="0" applyFont="1" applyFill="1" applyBorder="1" applyAlignment="1">
      <alignment horizontal="justify" vertical="center"/>
    </xf>
    <xf numFmtId="0" fontId="20" fillId="0" borderId="24" xfId="0" applyFont="1" applyFill="1" applyBorder="1" applyAlignment="1">
      <alignment vertical="center"/>
    </xf>
    <xf numFmtId="0" fontId="39" fillId="0" borderId="0" xfId="0" applyFont="1" applyFill="1" applyAlignment="1">
      <alignment vertical="center"/>
    </xf>
    <xf numFmtId="0" fontId="8" fillId="0" borderId="11" xfId="0" applyFont="1" applyFill="1" applyBorder="1" applyAlignment="1">
      <alignment horizontal="justify" vertical="center"/>
    </xf>
    <xf numFmtId="0" fontId="8" fillId="0" borderId="4" xfId="0" applyFont="1" applyFill="1" applyBorder="1" applyAlignment="1">
      <alignment horizontal="justify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8" fontId="5" fillId="0" borderId="15" xfId="0" applyNumberFormat="1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8" fontId="5" fillId="0" borderId="15" xfId="0" applyNumberFormat="1" applyFont="1" applyBorder="1" applyAlignment="1">
      <alignment horizontal="center" vertical="center"/>
    </xf>
    <xf numFmtId="0" fontId="18" fillId="0" borderId="23" xfId="0" applyFont="1" applyBorder="1" applyAlignment="1">
      <alignment horizontal="justify" vertical="center"/>
    </xf>
    <xf numFmtId="0" fontId="20" fillId="0" borderId="24" xfId="0" applyFont="1" applyBorder="1" applyAlignment="1">
      <alignment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26" fillId="0" borderId="13" xfId="0" applyFont="1" applyFill="1" applyBorder="1" applyAlignment="1">
      <alignment horizontal="center" vertical="center"/>
    </xf>
    <xf numFmtId="0" fontId="26" fillId="0" borderId="14" xfId="0" applyFont="1" applyFill="1" applyBorder="1" applyAlignment="1">
      <alignment horizontal="center" vertical="center"/>
    </xf>
    <xf numFmtId="0" fontId="30" fillId="0" borderId="31" xfId="0" applyFont="1" applyFill="1" applyBorder="1" applyAlignment="1">
      <alignment horizontal="center" vertical="center"/>
    </xf>
    <xf numFmtId="0" fontId="31" fillId="0" borderId="32" xfId="0" applyFont="1" applyFill="1" applyBorder="1" applyAlignment="1">
      <alignment horizontal="center" vertical="center"/>
    </xf>
    <xf numFmtId="8" fontId="30" fillId="0" borderId="33" xfId="0" applyNumberFormat="1" applyFont="1" applyFill="1" applyBorder="1" applyAlignment="1">
      <alignment horizontal="center" vertical="center"/>
    </xf>
    <xf numFmtId="0" fontId="31" fillId="0" borderId="34" xfId="0" applyFont="1" applyFill="1" applyBorder="1" applyAlignment="1">
      <alignment horizontal="center" vertical="center"/>
    </xf>
    <xf numFmtId="0" fontId="25" fillId="0" borderId="11" xfId="0" applyFont="1" applyFill="1" applyBorder="1" applyAlignment="1">
      <alignment horizontal="justify" vertical="center"/>
    </xf>
    <xf numFmtId="0" fontId="25" fillId="0" borderId="4" xfId="0" applyFont="1" applyFill="1" applyBorder="1" applyAlignment="1">
      <alignment horizontal="justify" vertical="center"/>
    </xf>
    <xf numFmtId="0" fontId="26" fillId="0" borderId="12" xfId="0" applyFont="1" applyFill="1" applyBorder="1" applyAlignment="1">
      <alignment horizontal="center" vertical="center"/>
    </xf>
    <xf numFmtId="0" fontId="26" fillId="0" borderId="5" xfId="0" applyFont="1" applyFill="1" applyBorder="1" applyAlignment="1">
      <alignment horizontal="center" vertical="center"/>
    </xf>
    <xf numFmtId="0" fontId="30" fillId="0" borderId="15" xfId="0" applyFont="1" applyBorder="1" applyAlignment="1">
      <alignment horizontal="center" vertical="center"/>
    </xf>
    <xf numFmtId="0" fontId="31" fillId="0" borderId="16" xfId="0" applyFont="1" applyBorder="1" applyAlignment="1">
      <alignment horizontal="center" vertical="center"/>
    </xf>
    <xf numFmtId="8" fontId="30" fillId="0" borderId="15" xfId="0" applyNumberFormat="1" applyFont="1" applyBorder="1" applyAlignment="1">
      <alignment horizontal="center" vertical="center"/>
    </xf>
    <xf numFmtId="0" fontId="35" fillId="7" borderId="9" xfId="0" applyFont="1" applyFill="1" applyBorder="1" applyAlignment="1">
      <alignment horizontal="center" vertical="center"/>
    </xf>
    <xf numFmtId="0" fontId="36" fillId="7" borderId="9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54" fillId="0" borderId="9" xfId="0" applyFont="1" applyBorder="1" applyAlignment="1">
      <alignment vertical="center"/>
    </xf>
    <xf numFmtId="0" fontId="3" fillId="3" borderId="9" xfId="0" applyFont="1" applyFill="1" applyBorder="1" applyAlignment="1">
      <alignment horizontal="center" vertical="center"/>
    </xf>
    <xf numFmtId="0" fontId="54" fillId="3" borderId="9" xfId="0" applyFont="1" applyFill="1" applyBorder="1" applyAlignment="1">
      <alignment horizontal="center" vertical="center"/>
    </xf>
    <xf numFmtId="0" fontId="6" fillId="0" borderId="9" xfId="0" applyFont="1" applyBorder="1" applyAlignment="1">
      <alignment vertical="center"/>
    </xf>
    <xf numFmtId="0" fontId="6" fillId="0" borderId="9" xfId="0" applyFont="1" applyBorder="1" applyAlignment="1">
      <alignment vertical="center" wrapText="1"/>
    </xf>
    <xf numFmtId="10" fontId="3" fillId="3" borderId="9" xfId="0" applyNumberFormat="1" applyFont="1" applyFill="1" applyBorder="1" applyAlignment="1">
      <alignment horizontal="center" vertical="center"/>
    </xf>
    <xf numFmtId="0" fontId="55" fillId="3" borderId="9" xfId="0" applyFont="1" applyFill="1" applyBorder="1" applyAlignment="1">
      <alignment horizontal="center" vertical="center"/>
    </xf>
    <xf numFmtId="0" fontId="51" fillId="0" borderId="21" xfId="0" applyFont="1" applyFill="1" applyBorder="1" applyAlignment="1">
      <alignment horizontal="left" vertical="center"/>
    </xf>
    <xf numFmtId="0" fontId="54" fillId="0" borderId="28" xfId="0" applyFont="1" applyBorder="1" applyAlignment="1">
      <alignment vertical="center"/>
    </xf>
    <xf numFmtId="0" fontId="54" fillId="0" borderId="29" xfId="0" applyFont="1" applyBorder="1" applyAlignment="1">
      <alignment vertical="center"/>
    </xf>
    <xf numFmtId="8" fontId="53" fillId="3" borderId="35" xfId="0" applyNumberFormat="1" applyFont="1" applyFill="1" applyBorder="1" applyAlignment="1">
      <alignment horizontal="center" vertical="center"/>
    </xf>
    <xf numFmtId="0" fontId="55" fillId="3" borderId="36" xfId="0" applyFont="1" applyFill="1" applyBorder="1" applyAlignment="1">
      <alignment horizontal="center" vertical="center"/>
    </xf>
    <xf numFmtId="0" fontId="55" fillId="3" borderId="10" xfId="0" applyFont="1" applyFill="1" applyBorder="1" applyAlignment="1">
      <alignment vertical="center"/>
    </xf>
    <xf numFmtId="0" fontId="60" fillId="0" borderId="9" xfId="0" applyFont="1" applyBorder="1" applyAlignment="1">
      <alignment vertical="center"/>
    </xf>
    <xf numFmtId="0" fontId="61" fillId="0" borderId="9" xfId="0" applyFont="1" applyBorder="1" applyAlignment="1">
      <alignment vertical="center"/>
    </xf>
    <xf numFmtId="0" fontId="57" fillId="0" borderId="21" xfId="0" applyFont="1" applyFill="1" applyBorder="1" applyAlignment="1">
      <alignment horizontal="left" vertical="center"/>
    </xf>
    <xf numFmtId="0" fontId="61" fillId="0" borderId="28" xfId="0" applyFont="1" applyBorder="1" applyAlignment="1">
      <alignment vertical="center"/>
    </xf>
    <xf numFmtId="0" fontId="61" fillId="0" borderId="29" xfId="0" applyFont="1" applyBorder="1" applyAlignment="1">
      <alignment vertical="center"/>
    </xf>
    <xf numFmtId="8" fontId="59" fillId="3" borderId="35" xfId="0" applyNumberFormat="1" applyFont="1" applyFill="1" applyBorder="1" applyAlignment="1">
      <alignment horizontal="center" vertical="center"/>
    </xf>
    <xf numFmtId="0" fontId="62" fillId="3" borderId="36" xfId="0" applyFont="1" applyFill="1" applyBorder="1" applyAlignment="1">
      <alignment horizontal="center" vertical="center"/>
    </xf>
    <xf numFmtId="0" fontId="61" fillId="3" borderId="10" xfId="0" applyFont="1" applyFill="1" applyBorder="1" applyAlignment="1">
      <alignment horizontal="center" vertical="center"/>
    </xf>
    <xf numFmtId="0" fontId="50" fillId="0" borderId="9" xfId="0" applyFont="1" applyBorder="1" applyAlignment="1">
      <alignment horizontal="center" vertical="center"/>
    </xf>
    <xf numFmtId="0" fontId="50" fillId="3" borderId="9" xfId="0" applyFont="1" applyFill="1" applyBorder="1" applyAlignment="1">
      <alignment horizontal="center" vertical="center"/>
    </xf>
    <xf numFmtId="0" fontId="61" fillId="3" borderId="9" xfId="0" applyFont="1" applyFill="1" applyBorder="1" applyAlignment="1">
      <alignment horizontal="center" vertical="center"/>
    </xf>
    <xf numFmtId="0" fontId="60" fillId="0" borderId="9" xfId="0" applyFont="1" applyBorder="1" applyAlignment="1">
      <alignment vertical="center" wrapText="1"/>
    </xf>
    <xf numFmtId="10" fontId="50" fillId="3" borderId="9" xfId="0" applyNumberFormat="1" applyFont="1" applyFill="1" applyBorder="1" applyAlignment="1">
      <alignment horizontal="center" vertical="center"/>
    </xf>
    <xf numFmtId="0" fontId="62" fillId="3" borderId="9" xfId="0" applyFont="1" applyFill="1" applyBorder="1" applyAlignment="1">
      <alignment horizontal="center" vertical="center"/>
    </xf>
    <xf numFmtId="0" fontId="60" fillId="0" borderId="9" xfId="0" applyFont="1" applyBorder="1" applyAlignment="1">
      <alignment horizontal="center" vertical="center"/>
    </xf>
    <xf numFmtId="0" fontId="61" fillId="0" borderId="9" xfId="0" applyFont="1" applyBorder="1" applyAlignment="1">
      <alignment horizontal="center" vertical="center"/>
    </xf>
    <xf numFmtId="0" fontId="60" fillId="0" borderId="21" xfId="0" applyFont="1" applyBorder="1" applyAlignment="1">
      <alignment vertical="center"/>
    </xf>
    <xf numFmtId="0" fontId="60" fillId="0" borderId="35" xfId="0" applyFont="1" applyBorder="1" applyAlignment="1">
      <alignment vertical="center"/>
    </xf>
    <xf numFmtId="0" fontId="61" fillId="0" borderId="36" xfId="0" applyFont="1" applyBorder="1" applyAlignment="1">
      <alignment vertical="center"/>
    </xf>
    <xf numFmtId="0" fontId="61" fillId="0" borderId="10" xfId="0" applyFont="1" applyBorder="1" applyAlignment="1">
      <alignment vertical="center"/>
    </xf>
    <xf numFmtId="0" fontId="45" fillId="0" borderId="0" xfId="0" applyFont="1" applyFill="1" applyBorder="1" applyAlignment="1">
      <alignment horizontal="justify" vertical="center"/>
    </xf>
    <xf numFmtId="0" fontId="46" fillId="0" borderId="0" xfId="0" applyFont="1" applyFill="1" applyBorder="1" applyAlignment="1">
      <alignment horizontal="center" vertical="center"/>
    </xf>
    <xf numFmtId="0" fontId="64" fillId="0" borderId="0" xfId="0" applyFont="1" applyAlignment="1">
      <alignment horizontal="center" vertical="distributed"/>
    </xf>
    <xf numFmtId="0" fontId="65" fillId="0" borderId="0" xfId="0" applyFont="1" applyAlignment="1">
      <alignment vertical="distributed"/>
    </xf>
    <xf numFmtId="0" fontId="57" fillId="0" borderId="9" xfId="0" applyFont="1" applyFill="1" applyBorder="1" applyAlignment="1">
      <alignment horizontal="left" vertical="center"/>
    </xf>
    <xf numFmtId="0" fontId="58" fillId="8" borderId="21" xfId="0" applyFont="1" applyFill="1" applyBorder="1" applyAlignment="1">
      <alignment horizontal="left" vertical="center"/>
    </xf>
    <xf numFmtId="0" fontId="61" fillId="0" borderId="29" xfId="0" applyFont="1" applyBorder="1" applyAlignment="1">
      <alignment horizontal="left" vertical="center"/>
    </xf>
    <xf numFmtId="8" fontId="58" fillId="8" borderId="21" xfId="0" applyNumberFormat="1" applyFont="1" applyFill="1" applyBorder="1" applyAlignment="1">
      <alignment horizontal="center" vertical="center"/>
    </xf>
    <xf numFmtId="0" fontId="61" fillId="0" borderId="29" xfId="0" applyFont="1" applyBorder="1" applyAlignment="1">
      <alignment horizontal="center" vertical="center"/>
    </xf>
    <xf numFmtId="10" fontId="59" fillId="3" borderId="21" xfId="0" applyNumberFormat="1" applyFont="1" applyFill="1" applyBorder="1" applyAlignment="1">
      <alignment horizontal="center" vertical="center"/>
    </xf>
    <xf numFmtId="0" fontId="62" fillId="3" borderId="29" xfId="0" applyFont="1" applyFill="1" applyBorder="1" applyAlignment="1">
      <alignment horizontal="center" vertical="center"/>
    </xf>
    <xf numFmtId="10" fontId="50" fillId="3" borderId="21" xfId="0" applyNumberFormat="1" applyFont="1" applyFill="1" applyBorder="1" applyAlignment="1">
      <alignment horizontal="center" vertical="center"/>
    </xf>
    <xf numFmtId="0" fontId="57" fillId="0" borderId="28" xfId="0" applyFont="1" applyFill="1" applyBorder="1" applyAlignment="1">
      <alignment horizontal="left" vertical="center"/>
    </xf>
    <xf numFmtId="0" fontId="62" fillId="3" borderId="10" xfId="0" applyFont="1" applyFill="1" applyBorder="1" applyAlignment="1">
      <alignment horizontal="center" vertical="center"/>
    </xf>
    <xf numFmtId="0" fontId="47" fillId="7" borderId="9" xfId="0" applyFont="1" applyFill="1" applyBorder="1" applyAlignment="1">
      <alignment horizontal="center" vertical="center"/>
    </xf>
    <xf numFmtId="0" fontId="48" fillId="7" borderId="9" xfId="0" applyFont="1" applyFill="1" applyBorder="1" applyAlignment="1">
      <alignment horizontal="center" vertical="center"/>
    </xf>
  </cellXfs>
  <cellStyles count="4">
    <cellStyle name="Monétaire" xfId="1" builtinId="4"/>
    <cellStyle name="Normal" xfId="0" builtinId="0"/>
    <cellStyle name="Pourcentage" xfId="2" builtinId="5"/>
    <cellStyle name="Pourcentage 2" xfId="3" xr:uid="{35D2925A-5508-455D-8EB3-B4AF499CF74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1418166</xdr:colOff>
      <xdr:row>14</xdr:row>
      <xdr:rowOff>10583</xdr:rowOff>
    </xdr:from>
    <xdr:to>
      <xdr:col>1</xdr:col>
      <xdr:colOff>21166</xdr:colOff>
      <xdr:row>16</xdr:row>
      <xdr:rowOff>21166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43E87F7A-7440-4C96-831C-05368E480BE7}"/>
            </a:ext>
          </a:extLst>
        </xdr:cNvPr>
        <xdr:cNvSpPr txBox="1"/>
      </xdr:nvSpPr>
      <xdr:spPr>
        <a:xfrm>
          <a:off x="1418166" y="3079750"/>
          <a:ext cx="1693333" cy="45508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fr-FR" sz="600" b="1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fr-FR" sz="1200"/>
            <a:t> </a:t>
          </a:r>
          <a:r>
            <a:rPr lang="fr-FR" sz="1200" b="1">
              <a:solidFill>
                <a:srgbClr val="FF0000"/>
              </a:solidFill>
            </a:rPr>
            <a:t>1700*98,25%= 1670,25</a:t>
          </a:r>
        </a:p>
      </xdr:txBody>
    </xdr:sp>
    <xdr:clientData/>
  </xdr:twoCellAnchor>
  <xdr:twoCellAnchor>
    <xdr:from>
      <xdr:col>0</xdr:col>
      <xdr:colOff>2635249</xdr:colOff>
      <xdr:row>27</xdr:row>
      <xdr:rowOff>84667</xdr:rowOff>
    </xdr:from>
    <xdr:to>
      <xdr:col>1</xdr:col>
      <xdr:colOff>486833</xdr:colOff>
      <xdr:row>29</xdr:row>
      <xdr:rowOff>74083</xdr:rowOff>
    </xdr:to>
    <xdr:sp macro="" textlink="">
      <xdr:nvSpPr>
        <xdr:cNvPr id="3" name="ZoneTexte 2">
          <a:extLst>
            <a:ext uri="{FF2B5EF4-FFF2-40B4-BE49-F238E27FC236}">
              <a16:creationId xmlns:a16="http://schemas.microsoft.com/office/drawing/2014/main" id="{B19B77A1-406D-4647-B3A9-4A6747506430}"/>
            </a:ext>
          </a:extLst>
        </xdr:cNvPr>
        <xdr:cNvSpPr txBox="1"/>
      </xdr:nvSpPr>
      <xdr:spPr>
        <a:xfrm>
          <a:off x="2635249" y="6056842"/>
          <a:ext cx="937684" cy="42756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r-FR" sz="1100" b="1">
              <a:solidFill>
                <a:srgbClr val="FF0000"/>
              </a:solidFill>
            </a:rPr>
            <a:t>32,30+21,25 =53,55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2533650</xdr:colOff>
      <xdr:row>37</xdr:row>
      <xdr:rowOff>0</xdr:rowOff>
    </xdr:from>
    <xdr:to>
      <xdr:col>1</xdr:col>
      <xdr:colOff>219075</xdr:colOff>
      <xdr:row>39</xdr:row>
      <xdr:rowOff>104775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CA6A35D2-9FE2-4D08-A746-5EE8885C382D}"/>
            </a:ext>
          </a:extLst>
        </xdr:cNvPr>
        <xdr:cNvSpPr txBox="1"/>
      </xdr:nvSpPr>
      <xdr:spPr>
        <a:xfrm>
          <a:off x="2533650" y="7277100"/>
          <a:ext cx="1285875" cy="4667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/>
            <a:t>60+49,04 = </a:t>
          </a:r>
          <a:br>
            <a:rPr lang="fr-FR" sz="1100"/>
          </a:br>
          <a:r>
            <a:rPr lang="fr-FR" sz="1100"/>
            <a:t>109,04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ain/Desktop/FOAD%20COMPTA/a%20VERSION%20ARKHOS/Module%201%20Intitiation/Vid&#233;o%208%20Salaires%20et%20charges%20sociales/DOCUMENTS/VIDEO%208%20Le%20salaire%20et%20les%20charges%20sociales%20EXEMPLE%20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ain/Desktop/FOAD%20COMPTA/a%20VERSION%20ARKHOS/Module%201%20Intitiation/Vid&#233;o%208%20Salaires%20et%20charges%20sociales/DOCUMENTS/CM1V8%20EXERCICE%20ENONCE%20ET%20CORRIGE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 12 Grille de cotisations"/>
      <sheetName val=" bulletin non-cadre"/>
      <sheetName val=" bulletin simplif non-cadre"/>
    </sheetNames>
    <sheetDataSet>
      <sheetData sheetId="0">
        <row r="9">
          <cell r="D9">
            <v>0.12889999999999999</v>
          </cell>
        </row>
        <row r="10">
          <cell r="C10">
            <v>4.0000000000000001E-3</v>
          </cell>
          <cell r="D10">
            <v>1.9E-2</v>
          </cell>
        </row>
        <row r="22">
          <cell r="C22">
            <v>6.9000000000000006E-2</v>
          </cell>
          <cell r="D22">
            <v>8.5500000000000007E-2</v>
          </cell>
        </row>
      </sheetData>
      <sheetData sheetId="1">
        <row r="39">
          <cell r="D39">
            <v>1819.8308750000001</v>
          </cell>
        </row>
      </sheetData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 12 Grille de cotisations"/>
      <sheetName val=" enonce exercice"/>
      <sheetName val="corrigé exercice"/>
      <sheetName val=" bulletin simplif non-cadre"/>
    </sheetNames>
    <sheetDataSet>
      <sheetData sheetId="0"/>
      <sheetData sheetId="1"/>
      <sheetData sheetId="2">
        <row r="13">
          <cell r="E13">
            <v>2.5000000000000001E-2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899616-B213-43C0-98D0-7D9BA0525B45}">
  <dimension ref="A1:L41"/>
  <sheetViews>
    <sheetView zoomScale="90" zoomScaleNormal="90" workbookViewId="0">
      <selection activeCell="L35" sqref="L35"/>
    </sheetView>
  </sheetViews>
  <sheetFormatPr baseColWidth="10" defaultRowHeight="12" x14ac:dyDescent="0.25"/>
  <cols>
    <col min="1" max="1" width="46.28515625" style="39" customWidth="1"/>
    <col min="2" max="2" width="16" style="39" customWidth="1"/>
    <col min="3" max="3" width="14.140625" style="39" customWidth="1"/>
    <col min="4" max="4" width="14.7109375" style="39" customWidth="1"/>
    <col min="5" max="5" width="14.28515625" style="39" bestFit="1" customWidth="1"/>
    <col min="6" max="6" width="13.85546875" style="39" bestFit="1" customWidth="1"/>
    <col min="7" max="7" width="10.140625" style="39" customWidth="1"/>
    <col min="8" max="8" width="46.28515625" style="39" customWidth="1"/>
    <col min="9" max="9" width="16" style="39" customWidth="1"/>
    <col min="10" max="10" width="14.140625" style="39" customWidth="1"/>
    <col min="11" max="11" width="14.7109375" style="39" customWidth="1"/>
    <col min="12" max="12" width="14.5703125" style="39" bestFit="1" customWidth="1"/>
    <col min="13" max="16384" width="11.42578125" style="39"/>
  </cols>
  <sheetData>
    <row r="1" spans="1:12" ht="21" x14ac:dyDescent="0.25">
      <c r="A1" s="315" t="s">
        <v>68</v>
      </c>
      <c r="B1" s="321"/>
      <c r="C1" s="321"/>
      <c r="D1" s="321"/>
      <c r="E1" s="321"/>
      <c r="H1" s="315" t="s">
        <v>145</v>
      </c>
      <c r="I1" s="316"/>
      <c r="J1" s="166"/>
      <c r="K1" s="166"/>
    </row>
    <row r="2" spans="1:12" ht="15" thickBot="1" x14ac:dyDescent="0.3">
      <c r="J2" s="167"/>
      <c r="K2" s="167"/>
      <c r="L2" s="167"/>
    </row>
    <row r="3" spans="1:12" ht="24" customHeight="1" thickBot="1" x14ac:dyDescent="0.3">
      <c r="A3" s="37" t="s">
        <v>1</v>
      </c>
      <c r="B3" s="38">
        <f>' enonce NC'!B3</f>
        <v>1700</v>
      </c>
      <c r="H3" s="37" t="s">
        <v>1</v>
      </c>
      <c r="I3" s="38">
        <v>1700</v>
      </c>
    </row>
    <row r="4" spans="1:12" ht="18" customHeight="1" x14ac:dyDescent="0.25">
      <c r="A4" s="322"/>
      <c r="B4" s="324" t="s">
        <v>2</v>
      </c>
      <c r="C4" s="324" t="s">
        <v>3</v>
      </c>
      <c r="D4" s="324" t="s">
        <v>4</v>
      </c>
      <c r="E4" s="324" t="s">
        <v>5</v>
      </c>
      <c r="F4" s="317" t="s">
        <v>6</v>
      </c>
      <c r="H4" s="322"/>
      <c r="I4" s="324" t="s">
        <v>2</v>
      </c>
      <c r="J4" s="324" t="s">
        <v>91</v>
      </c>
      <c r="K4" s="324" t="s">
        <v>92</v>
      </c>
      <c r="L4" s="317" t="s">
        <v>93</v>
      </c>
    </row>
    <row r="5" spans="1:12" ht="8.25" customHeight="1" x14ac:dyDescent="0.25">
      <c r="A5" s="323"/>
      <c r="B5" s="325"/>
      <c r="C5" s="325"/>
      <c r="D5" s="325"/>
      <c r="E5" s="325"/>
      <c r="F5" s="318"/>
      <c r="H5" s="323"/>
      <c r="I5" s="325"/>
      <c r="J5" s="325"/>
      <c r="K5" s="325"/>
      <c r="L5" s="318"/>
    </row>
    <row r="6" spans="1:12" ht="13.5" customHeight="1" x14ac:dyDescent="0.25">
      <c r="A6" s="10" t="s">
        <v>69</v>
      </c>
      <c r="B6" s="12">
        <f>$B$3</f>
        <v>1700</v>
      </c>
      <c r="C6" s="42">
        <v>7.4999999999999997E-3</v>
      </c>
      <c r="D6" s="12">
        <f>B6*C6</f>
        <v>12.75</v>
      </c>
      <c r="E6" s="42">
        <v>0.12889999999999999</v>
      </c>
      <c r="F6" s="43">
        <f>B6*E6</f>
        <v>219.12999999999997</v>
      </c>
      <c r="H6" s="40" t="s">
        <v>42</v>
      </c>
      <c r="I6" s="152"/>
      <c r="J6" s="152"/>
      <c r="K6" s="152"/>
      <c r="L6" s="168"/>
    </row>
    <row r="7" spans="1:12" ht="13.5" customHeight="1" x14ac:dyDescent="0.25">
      <c r="A7" s="10" t="s">
        <v>70</v>
      </c>
      <c r="B7" s="12">
        <f>B6</f>
        <v>1700</v>
      </c>
      <c r="C7" s="42">
        <v>6.9000000000000006E-2</v>
      </c>
      <c r="D7" s="12">
        <f t="shared" ref="D7:D8" si="0">B7*C7</f>
        <v>117.30000000000001</v>
      </c>
      <c r="E7" s="42">
        <v>8.5500000000000007E-2</v>
      </c>
      <c r="F7" s="43">
        <f t="shared" ref="F7:F14" si="1">B7*E7</f>
        <v>145.35000000000002</v>
      </c>
      <c r="H7" s="10" t="s">
        <v>43</v>
      </c>
      <c r="I7" s="12">
        <v>1700</v>
      </c>
      <c r="J7" s="42">
        <v>7.4999999999999997E-3</v>
      </c>
      <c r="K7" s="12">
        <v>12.75</v>
      </c>
      <c r="L7" s="43">
        <v>219.12999999999997</v>
      </c>
    </row>
    <row r="8" spans="1:12" ht="13.5" customHeight="1" x14ac:dyDescent="0.25">
      <c r="A8" s="10" t="s">
        <v>70</v>
      </c>
      <c r="B8" s="12">
        <f>B7</f>
        <v>1700</v>
      </c>
      <c r="C8" s="42">
        <v>4.0000000000000001E-3</v>
      </c>
      <c r="D8" s="12">
        <f t="shared" si="0"/>
        <v>6.8</v>
      </c>
      <c r="E8" s="42">
        <v>1.9E-2</v>
      </c>
      <c r="F8" s="43">
        <f t="shared" si="1"/>
        <v>32.299999999999997</v>
      </c>
      <c r="H8" s="10" t="s">
        <v>44</v>
      </c>
      <c r="I8" s="12">
        <v>1700</v>
      </c>
      <c r="J8" s="42">
        <v>8.5000000000000006E-3</v>
      </c>
      <c r="K8" s="12">
        <f>J8*I8</f>
        <v>14.450000000000001</v>
      </c>
      <c r="L8" s="43">
        <v>21.25</v>
      </c>
    </row>
    <row r="9" spans="1:12" ht="13.5" customHeight="1" x14ac:dyDescent="0.25">
      <c r="A9" s="10" t="s">
        <v>71</v>
      </c>
      <c r="B9" s="12">
        <f t="shared" ref="B9:B14" si="2">B8</f>
        <v>1700</v>
      </c>
      <c r="C9" s="44"/>
      <c r="D9" s="45"/>
      <c r="E9" s="169">
        <v>0.01</v>
      </c>
      <c r="F9" s="43">
        <f t="shared" si="1"/>
        <v>17</v>
      </c>
      <c r="H9" s="10" t="s">
        <v>45</v>
      </c>
      <c r="I9" s="12">
        <v>1700</v>
      </c>
      <c r="J9" s="42">
        <v>9.4999999999999998E-3</v>
      </c>
      <c r="K9" s="12">
        <v>16.149999999999999</v>
      </c>
      <c r="L9" s="43">
        <v>32.299999999999997</v>
      </c>
    </row>
    <row r="10" spans="1:12" ht="13.5" customHeight="1" x14ac:dyDescent="0.25">
      <c r="A10" s="10" t="s">
        <v>72</v>
      </c>
      <c r="B10" s="12">
        <f t="shared" si="2"/>
        <v>1700</v>
      </c>
      <c r="C10" s="44"/>
      <c r="D10" s="45"/>
      <c r="E10" s="42">
        <v>3.4500000000000003E-2</v>
      </c>
      <c r="F10" s="43">
        <f t="shared" si="1"/>
        <v>58.650000000000006</v>
      </c>
      <c r="H10" s="40" t="s">
        <v>46</v>
      </c>
      <c r="I10" s="12">
        <v>1700</v>
      </c>
      <c r="J10" s="44"/>
      <c r="K10" s="45"/>
      <c r="L10" s="43">
        <v>42.5</v>
      </c>
    </row>
    <row r="11" spans="1:12" ht="13.5" customHeight="1" x14ac:dyDescent="0.25">
      <c r="A11" s="10" t="s">
        <v>73</v>
      </c>
      <c r="B11" s="12">
        <f t="shared" si="2"/>
        <v>1700</v>
      </c>
      <c r="C11" s="44"/>
      <c r="D11" s="45"/>
      <c r="E11" s="42">
        <v>1E-3</v>
      </c>
      <c r="F11" s="43">
        <f t="shared" si="1"/>
        <v>1.7</v>
      </c>
      <c r="H11" s="40" t="s">
        <v>16</v>
      </c>
      <c r="I11" s="12"/>
      <c r="J11" s="44"/>
      <c r="K11" s="45"/>
      <c r="L11" s="43"/>
    </row>
    <row r="12" spans="1:12" ht="13.5" customHeight="1" x14ac:dyDescent="0.25">
      <c r="A12" s="10" t="s">
        <v>74</v>
      </c>
      <c r="B12" s="12">
        <f t="shared" si="2"/>
        <v>1700</v>
      </c>
      <c r="C12" s="44"/>
      <c r="D12" s="45"/>
      <c r="E12" s="42">
        <v>3.0000000000000001E-3</v>
      </c>
      <c r="F12" s="43">
        <f t="shared" si="1"/>
        <v>5.1000000000000005</v>
      </c>
      <c r="H12" s="10" t="s">
        <v>47</v>
      </c>
      <c r="I12" s="12">
        <v>1700</v>
      </c>
      <c r="J12" s="42">
        <v>6.9000000000000006E-2</v>
      </c>
      <c r="K12" s="12">
        <v>117.30000000000001</v>
      </c>
      <c r="L12" s="43">
        <v>145.35000000000002</v>
      </c>
    </row>
    <row r="13" spans="1:12" ht="13.5" customHeight="1" x14ac:dyDescent="0.25">
      <c r="A13" s="10" t="s">
        <v>75</v>
      </c>
      <c r="B13" s="12">
        <f t="shared" si="2"/>
        <v>1700</v>
      </c>
      <c r="C13" s="44"/>
      <c r="D13" s="45"/>
      <c r="E13" s="42">
        <v>2.5000000000000001E-2</v>
      </c>
      <c r="F13" s="43">
        <f t="shared" si="1"/>
        <v>42.5</v>
      </c>
      <c r="H13" s="10" t="s">
        <v>48</v>
      </c>
      <c r="I13" s="12">
        <v>1700</v>
      </c>
      <c r="J13" s="42">
        <v>4.0000000000000001E-3</v>
      </c>
      <c r="K13" s="12">
        <v>6.8</v>
      </c>
      <c r="L13" s="43">
        <v>32.299999999999997</v>
      </c>
    </row>
    <row r="14" spans="1:12" ht="13.5" customHeight="1" x14ac:dyDescent="0.25">
      <c r="A14" s="10" t="s">
        <v>22</v>
      </c>
      <c r="B14" s="12">
        <f t="shared" si="2"/>
        <v>1700</v>
      </c>
      <c r="C14" s="44"/>
      <c r="D14" s="45"/>
      <c r="E14" s="42">
        <v>1E-4</v>
      </c>
      <c r="F14" s="43">
        <f t="shared" si="1"/>
        <v>0.17</v>
      </c>
      <c r="H14" s="10" t="s">
        <v>94</v>
      </c>
      <c r="I14" s="12">
        <v>1700</v>
      </c>
      <c r="J14" s="46">
        <v>3.9E-2</v>
      </c>
      <c r="K14" s="12">
        <v>66.3</v>
      </c>
      <c r="L14" s="43">
        <v>99.450000000000017</v>
      </c>
    </row>
    <row r="15" spans="1:12" ht="13.5" customHeight="1" x14ac:dyDescent="0.25">
      <c r="A15" s="10" t="s">
        <v>18</v>
      </c>
      <c r="B15" s="12">
        <f>$B$3*0.9825</f>
        <v>1670.25</v>
      </c>
      <c r="C15" s="42">
        <v>2.4E-2</v>
      </c>
      <c r="D15" s="12">
        <f t="shared" ref="D15:D17" si="3">B15*C15</f>
        <v>40.085999999999999</v>
      </c>
      <c r="E15" s="44"/>
      <c r="F15" s="170"/>
      <c r="G15" s="171"/>
      <c r="H15" s="10" t="s">
        <v>95</v>
      </c>
      <c r="I15" s="12"/>
      <c r="J15" s="46"/>
      <c r="K15" s="12"/>
      <c r="L15" s="43"/>
    </row>
    <row r="16" spans="1:12" ht="13.5" customHeight="1" x14ac:dyDescent="0.25">
      <c r="A16" s="10" t="s">
        <v>19</v>
      </c>
      <c r="B16" s="12">
        <f t="shared" ref="B16:B17" si="4">$B$3*0.9825</f>
        <v>1670.25</v>
      </c>
      <c r="C16" s="42">
        <v>5.0999999999999997E-2</v>
      </c>
      <c r="D16" s="12">
        <f t="shared" si="3"/>
        <v>85.182749999999999</v>
      </c>
      <c r="E16" s="44"/>
      <c r="F16" s="170"/>
      <c r="H16" s="10" t="s">
        <v>53</v>
      </c>
      <c r="I16" s="12"/>
      <c r="J16" s="46"/>
      <c r="K16" s="12"/>
      <c r="L16" s="43"/>
    </row>
    <row r="17" spans="1:12" ht="13.5" customHeight="1" x14ac:dyDescent="0.25">
      <c r="A17" s="10" t="s">
        <v>20</v>
      </c>
      <c r="B17" s="12">
        <f t="shared" si="4"/>
        <v>1670.25</v>
      </c>
      <c r="C17" s="42">
        <v>5.0000000000000001E-3</v>
      </c>
      <c r="D17" s="12">
        <f t="shared" si="3"/>
        <v>8.3512500000000003</v>
      </c>
      <c r="E17" s="44"/>
      <c r="F17" s="170"/>
      <c r="H17" s="47" t="s">
        <v>55</v>
      </c>
      <c r="I17" s="172">
        <v>1700</v>
      </c>
      <c r="J17" s="46"/>
      <c r="K17" s="12"/>
      <c r="L17" s="43">
        <v>58.650000000000006</v>
      </c>
    </row>
    <row r="18" spans="1:12" ht="13.5" customHeight="1" x14ac:dyDescent="0.25">
      <c r="A18" s="10" t="s">
        <v>21</v>
      </c>
      <c r="B18" s="12">
        <f>$B$3</f>
        <v>1700</v>
      </c>
      <c r="C18" s="11"/>
      <c r="D18" s="12"/>
      <c r="E18" s="173">
        <v>1.6000000000000001E-4</v>
      </c>
      <c r="F18" s="43">
        <f t="shared" ref="F18" si="5">B18*E18</f>
        <v>0.27200000000000002</v>
      </c>
      <c r="H18" s="47" t="s">
        <v>56</v>
      </c>
      <c r="I18" s="12">
        <v>1700</v>
      </c>
      <c r="J18" s="42">
        <v>2.4E-2</v>
      </c>
      <c r="K18" s="12">
        <v>40.800000000000004</v>
      </c>
      <c r="L18" s="43">
        <f>68.85+2.55</f>
        <v>71.399999999999991</v>
      </c>
    </row>
    <row r="19" spans="1:12" ht="13.5" customHeight="1" x14ac:dyDescent="0.25">
      <c r="A19" s="10" t="s">
        <v>89</v>
      </c>
      <c r="B19" s="12"/>
      <c r="C19" s="11"/>
      <c r="D19" s="12"/>
      <c r="E19" s="173"/>
      <c r="F19" s="174">
        <v>-312.97000000000003</v>
      </c>
      <c r="H19" s="47" t="s">
        <v>96</v>
      </c>
      <c r="I19" s="12">
        <v>1700</v>
      </c>
      <c r="J19" s="46"/>
      <c r="K19" s="12"/>
      <c r="L19" s="43">
        <v>45.152000000000001</v>
      </c>
    </row>
    <row r="20" spans="1:12" ht="13.5" customHeight="1" x14ac:dyDescent="0.25">
      <c r="A20" s="40" t="s">
        <v>23</v>
      </c>
      <c r="B20" s="152"/>
      <c r="C20" s="44"/>
      <c r="D20" s="44"/>
      <c r="E20" s="44"/>
      <c r="F20" s="175"/>
      <c r="H20" s="47" t="s">
        <v>60</v>
      </c>
      <c r="I20" s="172"/>
      <c r="J20" s="46"/>
      <c r="K20" s="12"/>
      <c r="L20" s="43"/>
    </row>
    <row r="21" spans="1:12" ht="13.5" customHeight="1" x14ac:dyDescent="0.25">
      <c r="A21" s="10" t="s">
        <v>77</v>
      </c>
      <c r="B21" s="12">
        <f t="shared" ref="B21:B26" si="6">$B$3</f>
        <v>1700</v>
      </c>
      <c r="C21" s="42">
        <v>2.4E-2</v>
      </c>
      <c r="D21" s="12">
        <f t="shared" ref="D21" si="7">B21*C21</f>
        <v>40.800000000000004</v>
      </c>
      <c r="E21" s="42">
        <v>4.0500000000000001E-2</v>
      </c>
      <c r="F21" s="43">
        <f t="shared" ref="F21:F22" si="8">B21*E21</f>
        <v>68.850000000000009</v>
      </c>
      <c r="H21" s="10" t="s">
        <v>61</v>
      </c>
      <c r="I21" s="12">
        <v>1723.8</v>
      </c>
      <c r="J21" s="42">
        <v>2.9000000000000001E-2</v>
      </c>
      <c r="K21" s="12">
        <v>49.990200000000002</v>
      </c>
      <c r="L21" s="170"/>
    </row>
    <row r="22" spans="1:12" ht="13.5" customHeight="1" x14ac:dyDescent="0.25">
      <c r="A22" s="10" t="s">
        <v>78</v>
      </c>
      <c r="B22" s="12">
        <f t="shared" si="6"/>
        <v>1700</v>
      </c>
      <c r="C22" s="44"/>
      <c r="D22" s="45"/>
      <c r="E22" s="42">
        <v>1.5E-3</v>
      </c>
      <c r="F22" s="43">
        <f t="shared" si="8"/>
        <v>2.5500000000000003</v>
      </c>
      <c r="H22" s="10" t="s">
        <v>62</v>
      </c>
      <c r="I22" s="12">
        <v>1723.8</v>
      </c>
      <c r="J22" s="42">
        <v>5.0999999999999997E-2</v>
      </c>
      <c r="K22" s="12">
        <v>87.913799999999995</v>
      </c>
      <c r="L22" s="170"/>
    </row>
    <row r="23" spans="1:12" ht="13.5" customHeight="1" x14ac:dyDescent="0.25">
      <c r="A23" s="40" t="s">
        <v>90</v>
      </c>
      <c r="B23" s="45"/>
      <c r="C23" s="44"/>
      <c r="D23" s="45"/>
      <c r="E23" s="44"/>
      <c r="F23" s="170"/>
      <c r="G23" s="176"/>
      <c r="H23" s="47" t="s">
        <v>63</v>
      </c>
      <c r="I23" s="12"/>
      <c r="J23" s="11"/>
      <c r="K23" s="12"/>
      <c r="L23" s="177">
        <v>-312.97000000000003</v>
      </c>
    </row>
    <row r="24" spans="1:12" ht="13.5" customHeight="1" x14ac:dyDescent="0.25">
      <c r="A24" s="10" t="s">
        <v>79</v>
      </c>
      <c r="B24" s="12">
        <f t="shared" si="6"/>
        <v>1700</v>
      </c>
      <c r="C24" s="42">
        <v>3.1E-2</v>
      </c>
      <c r="D24" s="12">
        <f>B24*C24</f>
        <v>52.7</v>
      </c>
      <c r="E24" s="42">
        <v>4.65E-2</v>
      </c>
      <c r="F24" s="43">
        <f t="shared" ref="F24:F26" si="9">B24*E24</f>
        <v>79.05</v>
      </c>
      <c r="G24" s="176"/>
      <c r="H24" s="47" t="s">
        <v>64</v>
      </c>
      <c r="I24" s="49"/>
      <c r="J24" s="152"/>
      <c r="K24" s="50">
        <f>SUM(K7:K23)</f>
        <v>412.45400000000001</v>
      </c>
      <c r="L24" s="82">
        <v>454.51199999999994</v>
      </c>
    </row>
    <row r="25" spans="1:12" ht="13.5" customHeight="1" thickBot="1" x14ac:dyDescent="0.3">
      <c r="A25" s="10" t="s">
        <v>80</v>
      </c>
      <c r="B25" s="12">
        <f t="shared" si="6"/>
        <v>1700</v>
      </c>
      <c r="C25" s="42">
        <v>8.0000000000000002E-3</v>
      </c>
      <c r="D25" s="12">
        <f t="shared" ref="D25:D26" si="10">B25*C25</f>
        <v>13.6</v>
      </c>
      <c r="E25" s="42">
        <v>1.2E-2</v>
      </c>
      <c r="F25" s="43">
        <f t="shared" si="9"/>
        <v>20.400000000000002</v>
      </c>
      <c r="G25" s="176"/>
      <c r="K25" s="326" t="s">
        <v>65</v>
      </c>
      <c r="L25" s="327"/>
    </row>
    <row r="26" spans="1:12" ht="13.5" customHeight="1" thickBot="1" x14ac:dyDescent="0.3">
      <c r="A26" s="76" t="s">
        <v>33</v>
      </c>
      <c r="B26" s="12">
        <f t="shared" si="6"/>
        <v>1700</v>
      </c>
      <c r="C26" s="77">
        <v>9.4999999999999998E-3</v>
      </c>
      <c r="D26" s="12">
        <f t="shared" si="10"/>
        <v>16.149999999999999</v>
      </c>
      <c r="E26" s="77">
        <v>1.9E-2</v>
      </c>
      <c r="F26" s="43">
        <f t="shared" si="9"/>
        <v>32.299999999999997</v>
      </c>
      <c r="G26" s="176"/>
      <c r="H26" s="178" t="s">
        <v>88</v>
      </c>
      <c r="I26" s="179">
        <v>1369.8362</v>
      </c>
      <c r="J26" s="180"/>
      <c r="K26" s="328">
        <f>I3-K24</f>
        <v>1287.546</v>
      </c>
      <c r="L26" s="327"/>
    </row>
    <row r="27" spans="1:12" ht="13.5" customHeight="1" x14ac:dyDescent="0.25">
      <c r="A27" s="10" t="s">
        <v>81</v>
      </c>
      <c r="B27" s="12">
        <f>B25</f>
        <v>1700</v>
      </c>
      <c r="C27" s="42">
        <v>8.5000000000000006E-3</v>
      </c>
      <c r="D27" s="12">
        <f>B27*C27</f>
        <v>14.450000000000001</v>
      </c>
      <c r="E27" s="42">
        <f>' enonce NC'!E27</f>
        <v>1.2500000000000001E-2</v>
      </c>
      <c r="F27" s="181">
        <f>E27*B27</f>
        <v>21.25</v>
      </c>
      <c r="H27" s="180"/>
      <c r="I27" s="180"/>
      <c r="J27" s="180"/>
      <c r="K27" s="311" t="s">
        <v>66</v>
      </c>
      <c r="L27" s="313" t="s">
        <v>67</v>
      </c>
    </row>
    <row r="28" spans="1:12" ht="13.5" customHeight="1" x14ac:dyDescent="0.25">
      <c r="A28" s="10" t="s">
        <v>82</v>
      </c>
      <c r="B28" s="12">
        <f>F26+F27</f>
        <v>53.55</v>
      </c>
      <c r="C28" s="42">
        <v>2.4E-2</v>
      </c>
      <c r="D28" s="12">
        <f>C28*B28</f>
        <v>1.2851999999999999</v>
      </c>
      <c r="E28" s="157"/>
      <c r="F28" s="181"/>
      <c r="H28" s="180"/>
      <c r="I28" s="180"/>
      <c r="J28" s="180"/>
      <c r="K28" s="312"/>
      <c r="L28" s="314"/>
    </row>
    <row r="29" spans="1:12" ht="13.5" customHeight="1" x14ac:dyDescent="0.25">
      <c r="A29" s="10" t="s">
        <v>83</v>
      </c>
      <c r="B29" s="12">
        <f>B28</f>
        <v>53.55</v>
      </c>
      <c r="C29" s="42">
        <v>5.0999999999999997E-2</v>
      </c>
      <c r="D29" s="12">
        <f t="shared" ref="D29:D30" si="11">C29*B29</f>
        <v>2.7310499999999998</v>
      </c>
      <c r="E29" s="157"/>
      <c r="F29" s="181"/>
      <c r="H29" s="180"/>
      <c r="I29" s="180"/>
      <c r="J29" s="180"/>
    </row>
    <row r="30" spans="1:12" ht="13.5" customHeight="1" x14ac:dyDescent="0.25">
      <c r="A30" s="10" t="s">
        <v>84</v>
      </c>
      <c r="B30" s="12">
        <f>B29</f>
        <v>53.55</v>
      </c>
      <c r="C30" s="42">
        <v>5.0000000000000001E-3</v>
      </c>
      <c r="D30" s="12">
        <f t="shared" si="11"/>
        <v>0.26774999999999999</v>
      </c>
      <c r="E30" s="157"/>
      <c r="F30" s="181"/>
      <c r="J30" s="180"/>
      <c r="K30" s="182">
        <f>I3+L24</f>
        <v>2154.5119999999997</v>
      </c>
      <c r="L30" s="182">
        <v>343.57000000000005</v>
      </c>
    </row>
    <row r="31" spans="1:12" ht="13.5" customHeight="1" x14ac:dyDescent="0.25">
      <c r="A31" s="10"/>
      <c r="B31" s="12"/>
      <c r="C31" s="42"/>
      <c r="D31" s="12"/>
      <c r="E31" s="157"/>
      <c r="F31" s="181"/>
      <c r="H31" s="180"/>
      <c r="I31" s="180"/>
      <c r="J31" s="180"/>
      <c r="K31" s="183"/>
      <c r="L31" s="183"/>
    </row>
    <row r="32" spans="1:12" ht="13.5" customHeight="1" x14ac:dyDescent="0.25">
      <c r="A32" s="40" t="s">
        <v>85</v>
      </c>
      <c r="B32" s="12"/>
      <c r="C32" s="42"/>
      <c r="D32" s="12"/>
      <c r="E32" s="157"/>
      <c r="F32" s="181"/>
      <c r="H32" s="180"/>
      <c r="I32" s="180"/>
      <c r="J32" s="180"/>
      <c r="L32" s="183"/>
    </row>
    <row r="33" spans="1:12" ht="13.5" customHeight="1" x14ac:dyDescent="0.25">
      <c r="A33" s="10" t="s">
        <v>39</v>
      </c>
      <c r="B33" s="12">
        <f>B18</f>
        <v>1700</v>
      </c>
      <c r="C33" s="42"/>
      <c r="D33" s="12"/>
      <c r="E33" s="157">
        <v>6.7999999999999996E-3</v>
      </c>
      <c r="F33" s="181">
        <f>E33*B33</f>
        <v>11.559999999999999</v>
      </c>
      <c r="K33" s="183"/>
      <c r="L33" s="183"/>
    </row>
    <row r="34" spans="1:12" ht="13.5" customHeight="1" x14ac:dyDescent="0.25">
      <c r="A34" s="10" t="s">
        <v>86</v>
      </c>
      <c r="B34" s="12">
        <f>B33</f>
        <v>1700</v>
      </c>
      <c r="C34" s="42"/>
      <c r="D34" s="12"/>
      <c r="E34" s="157">
        <v>5.4999999999999997E-3</v>
      </c>
      <c r="F34" s="181">
        <f>E34*B34</f>
        <v>9.35</v>
      </c>
      <c r="H34" s="180"/>
      <c r="I34" s="180"/>
      <c r="J34" s="180"/>
      <c r="K34" s="183"/>
      <c r="L34" s="183"/>
    </row>
    <row r="35" spans="1:12" ht="13.5" customHeight="1" x14ac:dyDescent="0.25">
      <c r="A35" s="10"/>
      <c r="B35" s="12"/>
      <c r="C35" s="42"/>
      <c r="D35" s="12"/>
      <c r="E35" s="157"/>
      <c r="F35" s="181"/>
      <c r="H35" s="180"/>
      <c r="I35" s="180"/>
      <c r="J35" s="180"/>
      <c r="L35" s="180"/>
    </row>
    <row r="36" spans="1:12" ht="13.5" customHeight="1" x14ac:dyDescent="0.25">
      <c r="A36" s="47" t="s">
        <v>41</v>
      </c>
      <c r="B36" s="49"/>
      <c r="C36" s="152"/>
      <c r="D36" s="50">
        <f>SUM(D6:D34)</f>
        <v>412.45399999999995</v>
      </c>
      <c r="E36" s="45"/>
      <c r="F36" s="82">
        <f>SUM(F6:F35)</f>
        <v>454.51200000000006</v>
      </c>
      <c r="H36" s="180"/>
      <c r="I36" s="180"/>
      <c r="J36" s="180"/>
      <c r="K36" s="180"/>
      <c r="L36" s="180"/>
    </row>
    <row r="37" spans="1:12" ht="13.5" customHeight="1" thickBot="1" x14ac:dyDescent="0.3">
      <c r="A37" s="54" t="s">
        <v>100</v>
      </c>
      <c r="B37" s="51"/>
      <c r="C37" s="55"/>
      <c r="D37" s="56">
        <f>B3-D36</f>
        <v>1287.546</v>
      </c>
      <c r="E37" s="51"/>
      <c r="F37" s="184"/>
      <c r="H37" s="180"/>
      <c r="I37" s="180"/>
      <c r="J37" s="180"/>
      <c r="K37" s="180"/>
      <c r="L37" s="180"/>
    </row>
    <row r="38" spans="1:12" ht="13.5" customHeight="1" thickBot="1" x14ac:dyDescent="0.3">
      <c r="A38" s="319" t="s">
        <v>99</v>
      </c>
      <c r="B38" s="320"/>
      <c r="C38" s="320"/>
      <c r="D38" s="179">
        <f>B3-D36+D30+D28+D17+D15+F26</f>
        <v>1369.8362</v>
      </c>
      <c r="H38" s="180"/>
      <c r="I38" s="180"/>
      <c r="J38" s="180"/>
      <c r="K38" s="180"/>
      <c r="L38" s="180"/>
    </row>
    <row r="39" spans="1:12" x14ac:dyDescent="0.25">
      <c r="A39" s="180"/>
      <c r="B39" s="180"/>
      <c r="C39" s="180"/>
      <c r="D39" s="180"/>
      <c r="E39" s="180"/>
      <c r="F39" s="180"/>
      <c r="H39" s="180"/>
      <c r="I39" s="180"/>
      <c r="J39" s="180"/>
      <c r="K39" s="180"/>
      <c r="L39" s="180"/>
    </row>
    <row r="40" spans="1:12" x14ac:dyDescent="0.25">
      <c r="K40" s="180"/>
      <c r="L40" s="180"/>
    </row>
    <row r="41" spans="1:12" x14ac:dyDescent="0.25">
      <c r="K41" s="180"/>
      <c r="L41" s="180"/>
    </row>
  </sheetData>
  <mergeCells count="18">
    <mergeCell ref="K4:K5"/>
    <mergeCell ref="L4:L5"/>
    <mergeCell ref="K27:K28"/>
    <mergeCell ref="L27:L28"/>
    <mergeCell ref="H1:I1"/>
    <mergeCell ref="F4:F5"/>
    <mergeCell ref="A38:C38"/>
    <mergeCell ref="A1:E1"/>
    <mergeCell ref="A4:A5"/>
    <mergeCell ref="B4:B5"/>
    <mergeCell ref="C4:C5"/>
    <mergeCell ref="D4:D5"/>
    <mergeCell ref="E4:E5"/>
    <mergeCell ref="K25:L25"/>
    <mergeCell ref="K26:L26"/>
    <mergeCell ref="H4:H5"/>
    <mergeCell ref="I4:I5"/>
    <mergeCell ref="J4:J5"/>
  </mergeCells>
  <pageMargins left="0" right="0" top="0" bottom="0" header="0" footer="0"/>
  <pageSetup paperSize="9" orientation="landscape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62362B-53A5-4B10-AEB6-96E861740C2B}">
  <dimension ref="A1:I47"/>
  <sheetViews>
    <sheetView zoomScale="90" zoomScaleNormal="90" workbookViewId="0">
      <selection activeCell="D8" sqref="D8"/>
    </sheetView>
  </sheetViews>
  <sheetFormatPr baseColWidth="10" defaultRowHeight="12" x14ac:dyDescent="0.25"/>
  <cols>
    <col min="1" max="1" width="46.28515625" style="1" customWidth="1"/>
    <col min="2" max="2" width="16" style="1" customWidth="1"/>
    <col min="3" max="3" width="14.140625" style="1" customWidth="1"/>
    <col min="4" max="4" width="14.7109375" style="1" customWidth="1"/>
    <col min="5" max="5" width="14.5703125" style="1" bestFit="1" customWidth="1"/>
    <col min="6" max="6" width="21.7109375" style="1" customWidth="1"/>
    <col min="7" max="7" width="13.28515625" style="1" customWidth="1"/>
    <col min="8" max="8" width="11.42578125" style="1"/>
    <col min="9" max="9" width="14.28515625" style="1" hidden="1" customWidth="1"/>
    <col min="10" max="16384" width="11.42578125" style="1"/>
  </cols>
  <sheetData>
    <row r="1" spans="1:9" ht="18" x14ac:dyDescent="0.25">
      <c r="A1" s="34" t="s">
        <v>68</v>
      </c>
      <c r="B1" s="35"/>
      <c r="C1" s="35"/>
      <c r="D1" s="35"/>
      <c r="I1" s="35"/>
    </row>
    <row r="2" spans="1:9" ht="15" thickBot="1" x14ac:dyDescent="0.3">
      <c r="C2" s="36"/>
      <c r="D2" s="36"/>
      <c r="E2" s="36"/>
      <c r="I2" s="36"/>
    </row>
    <row r="3" spans="1:9" ht="24" customHeight="1" thickBot="1" x14ac:dyDescent="0.3">
      <c r="A3" s="37" t="s">
        <v>1</v>
      </c>
      <c r="B3" s="38">
        <f>'Bulletin non-cadre'!B3</f>
        <v>1700</v>
      </c>
      <c r="C3" s="39"/>
      <c r="D3" s="39"/>
      <c r="E3" s="39"/>
      <c r="I3" s="39"/>
    </row>
    <row r="4" spans="1:9" ht="18" customHeight="1" x14ac:dyDescent="0.25">
      <c r="A4" s="322"/>
      <c r="B4" s="324" t="s">
        <v>2</v>
      </c>
      <c r="C4" s="324" t="s">
        <v>91</v>
      </c>
      <c r="D4" s="324" t="s">
        <v>92</v>
      </c>
      <c r="E4" s="336" t="s">
        <v>93</v>
      </c>
      <c r="I4" s="329" t="s">
        <v>5</v>
      </c>
    </row>
    <row r="5" spans="1:9" ht="18" customHeight="1" x14ac:dyDescent="0.25">
      <c r="A5" s="323"/>
      <c r="B5" s="325"/>
      <c r="C5" s="325"/>
      <c r="D5" s="325"/>
      <c r="E5" s="337"/>
      <c r="I5" s="330"/>
    </row>
    <row r="6" spans="1:9" ht="18" customHeight="1" x14ac:dyDescent="0.25">
      <c r="A6" s="40" t="s">
        <v>42</v>
      </c>
      <c r="B6" s="41"/>
      <c r="C6" s="41"/>
      <c r="D6" s="41"/>
      <c r="E6" s="65"/>
      <c r="I6" s="64"/>
    </row>
    <row r="7" spans="1:9" ht="17.25" customHeight="1" x14ac:dyDescent="0.25">
      <c r="A7" s="10" t="s">
        <v>43</v>
      </c>
      <c r="B7" s="12">
        <f>$B$3</f>
        <v>1700</v>
      </c>
      <c r="C7" s="42">
        <v>7.4999999999999997E-3</v>
      </c>
      <c r="D7" s="12">
        <f>B7*C7</f>
        <v>12.75</v>
      </c>
      <c r="E7" s="66">
        <f>B7*I7</f>
        <v>219.12999999999997</v>
      </c>
      <c r="I7" s="14">
        <v>0.12889999999999999</v>
      </c>
    </row>
    <row r="8" spans="1:9" ht="17.25" customHeight="1" x14ac:dyDescent="0.25">
      <c r="A8" s="10" t="s">
        <v>44</v>
      </c>
      <c r="B8" s="12">
        <f>$B$3</f>
        <v>1700</v>
      </c>
      <c r="C8" s="42">
        <f>'Bulletin non-cadre'!C27</f>
        <v>8.5000000000000006E-3</v>
      </c>
      <c r="D8" s="12">
        <f>B8*C8</f>
        <v>14.450000000000001</v>
      </c>
      <c r="E8" s="66">
        <f>B8*I8</f>
        <v>21.25</v>
      </c>
      <c r="I8" s="14">
        <f>'Bulletin non-cadre'!E27</f>
        <v>1.2500000000000001E-2</v>
      </c>
    </row>
    <row r="9" spans="1:9" ht="17.25" customHeight="1" x14ac:dyDescent="0.25">
      <c r="A9" s="10" t="s">
        <v>45</v>
      </c>
      <c r="B9" s="12">
        <v>1700</v>
      </c>
      <c r="C9" s="42">
        <v>9.4999999999999998E-3</v>
      </c>
      <c r="D9" s="12">
        <f>'Bulletin non-cadre'!D26</f>
        <v>16.149999999999999</v>
      </c>
      <c r="E9" s="66">
        <f>'Bulletin non-cadre'!F26</f>
        <v>32.299999999999997</v>
      </c>
      <c r="I9" s="14">
        <v>1.9E-2</v>
      </c>
    </row>
    <row r="10" spans="1:9" ht="17.25" customHeight="1" x14ac:dyDescent="0.25">
      <c r="A10" s="10"/>
      <c r="B10" s="12"/>
      <c r="C10" s="42"/>
      <c r="D10" s="12"/>
      <c r="E10" s="66"/>
      <c r="I10" s="14"/>
    </row>
    <row r="11" spans="1:9" ht="17.25" customHeight="1" x14ac:dyDescent="0.25">
      <c r="A11" s="40" t="s">
        <v>46</v>
      </c>
      <c r="B11" s="12">
        <f>B3</f>
        <v>1700</v>
      </c>
      <c r="C11" s="44"/>
      <c r="D11" s="45"/>
      <c r="E11" s="66">
        <f>B11*I11</f>
        <v>42.5</v>
      </c>
      <c r="I11" s="14">
        <v>2.5000000000000001E-2</v>
      </c>
    </row>
    <row r="12" spans="1:9" ht="17.25" customHeight="1" x14ac:dyDescent="0.25">
      <c r="A12" s="40"/>
      <c r="B12" s="12"/>
      <c r="C12" s="44"/>
      <c r="D12" s="45"/>
      <c r="E12" s="66"/>
      <c r="I12" s="14"/>
    </row>
    <row r="13" spans="1:9" ht="17.25" customHeight="1" x14ac:dyDescent="0.25">
      <c r="A13" s="40" t="s">
        <v>16</v>
      </c>
      <c r="B13" s="12"/>
      <c r="C13" s="44"/>
      <c r="D13" s="45"/>
      <c r="E13" s="66"/>
      <c r="I13" s="14"/>
    </row>
    <row r="14" spans="1:9" ht="17.25" customHeight="1" x14ac:dyDescent="0.25">
      <c r="A14" s="10" t="s">
        <v>47</v>
      </c>
      <c r="B14" s="12">
        <f>B7</f>
        <v>1700</v>
      </c>
      <c r="C14" s="42">
        <v>6.9000000000000006E-2</v>
      </c>
      <c r="D14" s="12">
        <f>B14*C14</f>
        <v>117.30000000000001</v>
      </c>
      <c r="E14" s="66">
        <f>B14*I14</f>
        <v>145.35000000000002</v>
      </c>
      <c r="I14" s="14">
        <v>8.5500000000000007E-2</v>
      </c>
    </row>
    <row r="15" spans="1:9" ht="17.25" customHeight="1" x14ac:dyDescent="0.25">
      <c r="A15" s="10" t="s">
        <v>48</v>
      </c>
      <c r="B15" s="12">
        <f>B14</f>
        <v>1700</v>
      </c>
      <c r="C15" s="42">
        <v>4.0000000000000001E-3</v>
      </c>
      <c r="D15" s="12">
        <f>B15*C15</f>
        <v>6.8</v>
      </c>
      <c r="E15" s="66">
        <f>B15*I15</f>
        <v>32.299999999999997</v>
      </c>
      <c r="I15" s="14">
        <v>1.9E-2</v>
      </c>
    </row>
    <row r="16" spans="1:9" ht="17.25" customHeight="1" x14ac:dyDescent="0.25">
      <c r="A16" s="10" t="s">
        <v>94</v>
      </c>
      <c r="B16" s="12">
        <f>B15</f>
        <v>1700</v>
      </c>
      <c r="C16" s="46">
        <f>3.1%+0.8%</f>
        <v>3.9E-2</v>
      </c>
      <c r="D16" s="12">
        <f>B16*C16</f>
        <v>66.3</v>
      </c>
      <c r="E16" s="66">
        <f>B16*I16</f>
        <v>99.450000000000017</v>
      </c>
      <c r="I16" s="14">
        <f>4.65%+1.2%</f>
        <v>5.850000000000001E-2</v>
      </c>
    </row>
    <row r="17" spans="1:9" ht="17.25" customHeight="1" x14ac:dyDescent="0.25">
      <c r="A17" s="10" t="s">
        <v>95</v>
      </c>
      <c r="B17" s="12"/>
      <c r="C17" s="46"/>
      <c r="D17" s="12"/>
      <c r="E17" s="66"/>
      <c r="I17" s="14"/>
    </row>
    <row r="18" spans="1:9" ht="17.25" customHeight="1" x14ac:dyDescent="0.25">
      <c r="A18" s="10" t="s">
        <v>53</v>
      </c>
      <c r="B18" s="12"/>
      <c r="C18" s="46"/>
      <c r="D18" s="12"/>
      <c r="E18" s="66"/>
      <c r="I18" s="14"/>
    </row>
    <row r="19" spans="1:9" ht="17.25" customHeight="1" x14ac:dyDescent="0.25">
      <c r="A19" s="10"/>
      <c r="B19" s="12"/>
      <c r="C19" s="46"/>
      <c r="D19" s="12"/>
      <c r="E19" s="66"/>
      <c r="I19" s="14"/>
    </row>
    <row r="20" spans="1:9" ht="17.25" customHeight="1" x14ac:dyDescent="0.25">
      <c r="A20" s="47" t="s">
        <v>55</v>
      </c>
      <c r="B20" s="19">
        <f>B7</f>
        <v>1700</v>
      </c>
      <c r="C20" s="46"/>
      <c r="D20" s="12"/>
      <c r="E20" s="66">
        <f>B20*I20</f>
        <v>58.650000000000006</v>
      </c>
      <c r="I20" s="14">
        <v>3.4500000000000003E-2</v>
      </c>
    </row>
    <row r="21" spans="1:9" ht="17.25" customHeight="1" x14ac:dyDescent="0.25">
      <c r="A21" s="47" t="s">
        <v>56</v>
      </c>
      <c r="B21" s="12">
        <f t="shared" ref="B21:B22" si="0">$B$3</f>
        <v>1700</v>
      </c>
      <c r="C21" s="42">
        <v>2.4E-2</v>
      </c>
      <c r="D21" s="12">
        <f t="shared" ref="D21" si="1">B21*C21</f>
        <v>40.800000000000004</v>
      </c>
      <c r="E21" s="66">
        <f>B21*I21</f>
        <v>71.400000000000006</v>
      </c>
      <c r="I21" s="14">
        <v>4.2000000000000003E-2</v>
      </c>
    </row>
    <row r="22" spans="1:9" ht="17.25" customHeight="1" x14ac:dyDescent="0.25">
      <c r="A22" s="47" t="s">
        <v>96</v>
      </c>
      <c r="B22" s="12">
        <f t="shared" si="0"/>
        <v>1700</v>
      </c>
      <c r="C22" s="46"/>
      <c r="D22" s="12"/>
      <c r="E22" s="66">
        <f>B22*I22</f>
        <v>45.152000000000001</v>
      </c>
      <c r="I22" s="14">
        <f>1%+0.1%+0.3%+0.01%+0.016%+0.68%+0.55%</f>
        <v>2.656E-2</v>
      </c>
    </row>
    <row r="23" spans="1:9" ht="17.25" customHeight="1" x14ac:dyDescent="0.25">
      <c r="A23" s="47" t="s">
        <v>60</v>
      </c>
      <c r="B23" s="19"/>
      <c r="C23" s="46"/>
      <c r="D23" s="12"/>
      <c r="E23" s="66"/>
      <c r="I23" s="14"/>
    </row>
    <row r="24" spans="1:9" ht="17.25" customHeight="1" x14ac:dyDescent="0.25">
      <c r="A24" s="40"/>
      <c r="B24" s="19"/>
      <c r="C24" s="46"/>
      <c r="D24" s="12"/>
      <c r="E24" s="66"/>
      <c r="I24" s="14"/>
    </row>
    <row r="25" spans="1:9" ht="17.25" customHeight="1" x14ac:dyDescent="0.25">
      <c r="A25" s="10" t="s">
        <v>61</v>
      </c>
      <c r="B25" s="12">
        <f>(B3*0.9825)+E8+E9</f>
        <v>1723.8</v>
      </c>
      <c r="C25" s="42">
        <v>2.9000000000000001E-2</v>
      </c>
      <c r="D25" s="12">
        <f t="shared" ref="D25:D26" si="2">B25*C25</f>
        <v>49.990200000000002</v>
      </c>
      <c r="E25" s="68"/>
      <c r="F25" s="48"/>
      <c r="I25" s="69"/>
    </row>
    <row r="26" spans="1:9" ht="17.25" customHeight="1" x14ac:dyDescent="0.25">
      <c r="A26" s="10" t="s">
        <v>62</v>
      </c>
      <c r="B26" s="12">
        <f>B25</f>
        <v>1723.8</v>
      </c>
      <c r="C26" s="42">
        <v>5.0999999999999997E-2</v>
      </c>
      <c r="D26" s="12">
        <f t="shared" si="2"/>
        <v>87.913799999999995</v>
      </c>
      <c r="E26" s="68"/>
      <c r="I26" s="69"/>
    </row>
    <row r="27" spans="1:9" ht="17.25" customHeight="1" x14ac:dyDescent="0.25">
      <c r="A27" s="10"/>
      <c r="B27" s="12"/>
      <c r="C27" s="42"/>
      <c r="D27" s="12"/>
      <c r="E27" s="68"/>
      <c r="I27" s="69"/>
    </row>
    <row r="28" spans="1:9" ht="17.25" customHeight="1" x14ac:dyDescent="0.25">
      <c r="A28" s="47" t="s">
        <v>63</v>
      </c>
      <c r="B28" s="12"/>
      <c r="C28" s="11"/>
      <c r="D28" s="12"/>
      <c r="E28" s="95">
        <f>'Bulletin non-cadre'!F19</f>
        <v>-312.97000000000003</v>
      </c>
      <c r="I28" s="71"/>
    </row>
    <row r="29" spans="1:9" ht="17.25" customHeight="1" x14ac:dyDescent="0.25">
      <c r="A29" s="40"/>
      <c r="B29" s="41"/>
      <c r="C29" s="44"/>
      <c r="D29" s="44"/>
      <c r="E29" s="72"/>
      <c r="I29" s="69"/>
    </row>
    <row r="30" spans="1:9" ht="17.25" customHeight="1" x14ac:dyDescent="0.25">
      <c r="A30" s="10"/>
      <c r="B30" s="12"/>
      <c r="C30" s="42"/>
      <c r="D30" s="12"/>
      <c r="E30" s="79"/>
      <c r="I30" s="80"/>
    </row>
    <row r="31" spans="1:9" ht="17.25" customHeight="1" x14ac:dyDescent="0.25">
      <c r="A31" s="47" t="s">
        <v>64</v>
      </c>
      <c r="B31" s="49"/>
      <c r="C31" s="41"/>
      <c r="D31" s="50">
        <f>SUM(D7:D29)</f>
        <v>412.45400000000001</v>
      </c>
      <c r="E31" s="82">
        <f>SUM(E7:E30)</f>
        <v>454.51199999999994</v>
      </c>
      <c r="I31" s="81"/>
    </row>
    <row r="32" spans="1:9" ht="17.25" customHeight="1" thickBot="1" x14ac:dyDescent="0.3">
      <c r="A32" s="54"/>
      <c r="B32" s="51"/>
      <c r="C32" s="55"/>
      <c r="D32" s="96"/>
      <c r="E32" s="97"/>
      <c r="I32" s="93"/>
    </row>
    <row r="33" spans="1:9" ht="23.25" customHeight="1" x14ac:dyDescent="0.25">
      <c r="D33" s="331" t="s">
        <v>65</v>
      </c>
      <c r="E33" s="332"/>
    </row>
    <row r="34" spans="1:9" ht="24" customHeight="1" x14ac:dyDescent="0.25">
      <c r="A34" s="32"/>
      <c r="B34" s="32"/>
      <c r="C34" s="32"/>
      <c r="D34" s="333">
        <f>B3-D31</f>
        <v>1287.546</v>
      </c>
      <c r="E34" s="332"/>
      <c r="I34" s="32"/>
    </row>
    <row r="35" spans="1:9" ht="24" customHeight="1" x14ac:dyDescent="0.25">
      <c r="A35" s="32"/>
      <c r="B35" s="32"/>
      <c r="C35" s="32"/>
      <c r="D35" s="52" t="s">
        <v>66</v>
      </c>
      <c r="E35" s="52" t="s">
        <v>67</v>
      </c>
      <c r="I35" s="32"/>
    </row>
    <row r="36" spans="1:9" ht="24" customHeight="1" x14ac:dyDescent="0.25">
      <c r="A36" s="32"/>
      <c r="B36" s="32"/>
      <c r="C36" s="32"/>
      <c r="D36" s="53">
        <f>B3+E31</f>
        <v>2154.5119999999997</v>
      </c>
      <c r="E36" s="53">
        <f>-E28+(B3*1.8%)</f>
        <v>343.57000000000005</v>
      </c>
      <c r="I36" s="32"/>
    </row>
    <row r="37" spans="1:9" ht="24" customHeight="1" x14ac:dyDescent="0.25">
      <c r="A37" s="32"/>
      <c r="B37" s="32"/>
      <c r="C37" s="32"/>
      <c r="D37" s="33"/>
      <c r="E37" s="33"/>
      <c r="I37" s="32"/>
    </row>
    <row r="38" spans="1:9" ht="24" customHeight="1" x14ac:dyDescent="0.25">
      <c r="A38" s="32"/>
      <c r="B38" s="32"/>
      <c r="C38" s="32"/>
      <c r="D38" s="33"/>
      <c r="E38" s="33"/>
      <c r="I38" s="32"/>
    </row>
    <row r="39" spans="1:9" ht="24" customHeight="1" x14ac:dyDescent="0.25">
      <c r="A39" s="32"/>
      <c r="B39" s="32"/>
      <c r="C39" s="32"/>
      <c r="D39" s="33"/>
      <c r="E39" s="33"/>
      <c r="I39" s="32"/>
    </row>
    <row r="40" spans="1:9" ht="24" customHeight="1" thickBot="1" x14ac:dyDescent="0.3">
      <c r="A40" s="32"/>
      <c r="B40" s="32"/>
      <c r="C40" s="32"/>
      <c r="D40" s="33"/>
      <c r="E40" s="33"/>
      <c r="I40" s="32"/>
    </row>
    <row r="41" spans="1:9" ht="24" customHeight="1" thickBot="1" x14ac:dyDescent="0.3">
      <c r="A41" s="334" t="s">
        <v>88</v>
      </c>
      <c r="B41" s="335"/>
      <c r="C41" s="335"/>
      <c r="D41" s="94">
        <f>+'Bulletin non-cadre'!D38</f>
        <v>1369.8362</v>
      </c>
      <c r="E41" s="32"/>
      <c r="I41" s="32"/>
    </row>
    <row r="42" spans="1:9" x14ac:dyDescent="0.25">
      <c r="A42" s="32"/>
      <c r="B42" s="32"/>
      <c r="C42" s="32"/>
      <c r="D42" s="32"/>
      <c r="E42" s="32"/>
      <c r="I42" s="32"/>
    </row>
    <row r="43" spans="1:9" x14ac:dyDescent="0.25">
      <c r="A43" s="32"/>
      <c r="B43" s="32"/>
      <c r="C43" s="32"/>
      <c r="D43" s="32"/>
      <c r="E43" s="32"/>
      <c r="I43" s="32"/>
    </row>
    <row r="44" spans="1:9" x14ac:dyDescent="0.25">
      <c r="A44" s="32"/>
      <c r="B44" s="32"/>
      <c r="C44" s="32"/>
      <c r="D44" s="32"/>
      <c r="E44" s="32"/>
      <c r="I44" s="32"/>
    </row>
    <row r="45" spans="1:9" x14ac:dyDescent="0.25">
      <c r="A45" s="32"/>
      <c r="B45" s="32"/>
      <c r="C45" s="32"/>
      <c r="D45" s="32"/>
      <c r="E45" s="32"/>
      <c r="I45" s="32"/>
    </row>
    <row r="46" spans="1:9" x14ac:dyDescent="0.25">
      <c r="A46" s="32"/>
      <c r="B46" s="32"/>
      <c r="C46" s="32"/>
      <c r="D46" s="32"/>
      <c r="E46" s="32"/>
      <c r="I46" s="32"/>
    </row>
    <row r="47" spans="1:9" x14ac:dyDescent="0.25">
      <c r="A47" s="32"/>
      <c r="B47" s="32"/>
      <c r="C47" s="32"/>
      <c r="D47" s="32"/>
      <c r="E47" s="32"/>
      <c r="I47" s="32"/>
    </row>
  </sheetData>
  <mergeCells count="9">
    <mergeCell ref="I4:I5"/>
    <mergeCell ref="D33:E33"/>
    <mergeCell ref="D34:E34"/>
    <mergeCell ref="A41:C41"/>
    <mergeCell ref="A4:A5"/>
    <mergeCell ref="B4:B5"/>
    <mergeCell ref="C4:C5"/>
    <mergeCell ref="D4:D5"/>
    <mergeCell ref="E4:E5"/>
  </mergeCells>
  <pageMargins left="0" right="0" top="0" bottom="0" header="0" footer="0"/>
  <pageSetup paperSize="9" orientation="landscape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B3D3E6-8600-47A9-ADA1-261F0959D747}">
  <dimension ref="A1:O56"/>
  <sheetViews>
    <sheetView zoomScaleNormal="100" workbookViewId="0">
      <selection activeCell="A41" sqref="A41:F41"/>
    </sheetView>
  </sheetViews>
  <sheetFormatPr baseColWidth="10" defaultRowHeight="12" x14ac:dyDescent="0.25"/>
  <cols>
    <col min="1" max="1" width="54" style="39" customWidth="1"/>
    <col min="2" max="2" width="12" style="39" bestFit="1" customWidth="1"/>
    <col min="3" max="3" width="8.28515625" style="39" bestFit="1" customWidth="1"/>
    <col min="4" max="4" width="13" style="39" bestFit="1" customWidth="1"/>
    <col min="5" max="5" width="9" style="39" bestFit="1" customWidth="1"/>
    <col min="6" max="6" width="13.28515625" style="39" customWidth="1"/>
    <col min="7" max="7" width="8.28515625" style="186" customWidth="1"/>
    <col min="8" max="9" width="0" style="39" hidden="1" customWidth="1"/>
    <col min="10" max="10" width="0.140625" style="39" hidden="1" customWidth="1"/>
    <col min="11" max="11" width="52.42578125" style="104" bestFit="1" customWidth="1"/>
    <col min="12" max="12" width="9.28515625" style="104" bestFit="1" customWidth="1"/>
    <col min="13" max="13" width="7.140625" style="104" bestFit="1" customWidth="1"/>
    <col min="14" max="14" width="13.5703125" style="104" bestFit="1" customWidth="1"/>
    <col min="15" max="15" width="13.85546875" style="104" customWidth="1"/>
    <col min="16" max="16384" width="11.42578125" style="39"/>
  </cols>
  <sheetData>
    <row r="1" spans="1:15" ht="15" customHeight="1" thickBot="1" x14ac:dyDescent="0.3">
      <c r="A1" s="165" t="s">
        <v>0</v>
      </c>
      <c r="B1" s="165"/>
      <c r="C1" s="165"/>
      <c r="D1" s="165"/>
      <c r="E1" s="165"/>
      <c r="F1" s="185">
        <v>6000</v>
      </c>
      <c r="K1" s="165" t="s">
        <v>132</v>
      </c>
      <c r="L1" s="187"/>
      <c r="M1" s="187"/>
      <c r="N1" s="187"/>
    </row>
    <row r="2" spans="1:15" ht="15" customHeight="1" thickBot="1" x14ac:dyDescent="0.25">
      <c r="A2" s="188"/>
      <c r="B2" s="189"/>
      <c r="C2" s="189"/>
      <c r="D2" s="189"/>
      <c r="E2" s="189"/>
      <c r="F2" s="189"/>
      <c r="M2" s="190"/>
      <c r="N2" s="190"/>
      <c r="O2" s="190"/>
    </row>
    <row r="3" spans="1:15" ht="15" customHeight="1" thickBot="1" x14ac:dyDescent="0.25">
      <c r="A3" s="2" t="s">
        <v>1</v>
      </c>
      <c r="B3" s="3">
        <v>6000</v>
      </c>
      <c r="C3" s="4"/>
      <c r="D3" s="4"/>
      <c r="E3" s="4"/>
      <c r="F3" s="4"/>
      <c r="K3" s="102" t="s">
        <v>1</v>
      </c>
      <c r="L3" s="103">
        <v>6000</v>
      </c>
    </row>
    <row r="4" spans="1:15" ht="15" customHeight="1" x14ac:dyDescent="0.25">
      <c r="A4" s="338" t="s">
        <v>144</v>
      </c>
      <c r="B4" s="338" t="s">
        <v>2</v>
      </c>
      <c r="C4" s="338" t="s">
        <v>3</v>
      </c>
      <c r="D4" s="338" t="s">
        <v>4</v>
      </c>
      <c r="E4" s="338" t="s">
        <v>5</v>
      </c>
      <c r="F4" s="338" t="s">
        <v>6</v>
      </c>
      <c r="K4" s="345"/>
      <c r="L4" s="347" t="s">
        <v>2</v>
      </c>
      <c r="M4" s="347" t="s">
        <v>3</v>
      </c>
      <c r="N4" s="347" t="s">
        <v>4</v>
      </c>
      <c r="O4" s="339" t="s">
        <v>6</v>
      </c>
    </row>
    <row r="5" spans="1:15" ht="15" customHeight="1" x14ac:dyDescent="0.25">
      <c r="A5" s="338"/>
      <c r="B5" s="338"/>
      <c r="C5" s="338"/>
      <c r="D5" s="338"/>
      <c r="E5" s="338"/>
      <c r="F5" s="338"/>
      <c r="K5" s="346"/>
      <c r="L5" s="348"/>
      <c r="M5" s="348"/>
      <c r="N5" s="348"/>
      <c r="O5" s="340"/>
    </row>
    <row r="6" spans="1:15" ht="12" customHeight="1" x14ac:dyDescent="0.25">
      <c r="A6" s="5" t="s">
        <v>7</v>
      </c>
      <c r="B6" s="6">
        <f>$B$3</f>
        <v>6000</v>
      </c>
      <c r="C6" s="7">
        <v>7.4999999999999997E-3</v>
      </c>
      <c r="D6" s="6">
        <f>B6*C6</f>
        <v>45</v>
      </c>
      <c r="E6" s="7">
        <v>0.12889999999999999</v>
      </c>
      <c r="F6" s="191">
        <f>B6*E6</f>
        <v>773.4</v>
      </c>
      <c r="K6" s="105" t="s">
        <v>42</v>
      </c>
      <c r="L6" s="154"/>
      <c r="M6" s="154"/>
      <c r="N6" s="154"/>
      <c r="O6" s="153"/>
    </row>
    <row r="7" spans="1:15" ht="12" customHeight="1" x14ac:dyDescent="0.25">
      <c r="A7" s="5" t="s">
        <v>8</v>
      </c>
      <c r="B7" s="6">
        <v>3269</v>
      </c>
      <c r="C7" s="7">
        <v>6.9000000000000006E-2</v>
      </c>
      <c r="D7" s="6">
        <f>B7*C7</f>
        <v>225.56100000000001</v>
      </c>
      <c r="E7" s="7">
        <v>8.5500000000000007E-2</v>
      </c>
      <c r="F7" s="191">
        <f t="shared" ref="F7:F14" si="0">B7*E7</f>
        <v>279.49950000000001</v>
      </c>
      <c r="K7" s="108" t="s">
        <v>43</v>
      </c>
      <c r="L7" s="109">
        <v>6000</v>
      </c>
      <c r="M7" s="110">
        <v>7.4999999999999997E-3</v>
      </c>
      <c r="N7" s="109">
        <v>45</v>
      </c>
      <c r="O7" s="114">
        <v>773.4</v>
      </c>
    </row>
    <row r="8" spans="1:15" ht="12" customHeight="1" x14ac:dyDescent="0.25">
      <c r="A8" s="5" t="s">
        <v>9</v>
      </c>
      <c r="B8" s="6">
        <f>B6</f>
        <v>6000</v>
      </c>
      <c r="C8" s="7">
        <v>4.0000000000000001E-3</v>
      </c>
      <c r="D8" s="6">
        <f>B8*C8</f>
        <v>24</v>
      </c>
      <c r="E8" s="7">
        <v>1.9E-2</v>
      </c>
      <c r="F8" s="191">
        <f t="shared" si="0"/>
        <v>114</v>
      </c>
      <c r="K8" s="108" t="s">
        <v>44</v>
      </c>
      <c r="L8" s="109">
        <v>3269</v>
      </c>
      <c r="M8" s="110"/>
      <c r="N8" s="109"/>
      <c r="O8" s="114">
        <v>49.034999999999997</v>
      </c>
    </row>
    <row r="9" spans="1:15" ht="12" customHeight="1" x14ac:dyDescent="0.25">
      <c r="A9" s="5" t="s">
        <v>10</v>
      </c>
      <c r="B9" s="6">
        <f>B8</f>
        <v>6000</v>
      </c>
      <c r="C9" s="8"/>
      <c r="D9" s="9"/>
      <c r="E9" s="192">
        <v>0.01</v>
      </c>
      <c r="F9" s="191">
        <f t="shared" si="0"/>
        <v>60</v>
      </c>
      <c r="K9" s="76" t="s">
        <v>45</v>
      </c>
      <c r="L9" s="109"/>
      <c r="M9" s="110"/>
      <c r="N9" s="113">
        <v>25</v>
      </c>
      <c r="O9" s="114">
        <v>60</v>
      </c>
    </row>
    <row r="10" spans="1:15" ht="12" customHeight="1" x14ac:dyDescent="0.25">
      <c r="A10" s="5" t="s">
        <v>12</v>
      </c>
      <c r="B10" s="6">
        <f>B9</f>
        <v>6000</v>
      </c>
      <c r="C10" s="8"/>
      <c r="D10" s="9"/>
      <c r="E10" s="7">
        <v>3.4500000000000003E-2</v>
      </c>
      <c r="F10" s="191">
        <f t="shared" si="0"/>
        <v>207.00000000000003</v>
      </c>
      <c r="K10" s="105" t="s">
        <v>46</v>
      </c>
      <c r="L10" s="109">
        <v>6000</v>
      </c>
      <c r="M10" s="115"/>
      <c r="N10" s="116"/>
      <c r="O10" s="114">
        <v>150</v>
      </c>
    </row>
    <row r="11" spans="1:15" ht="12" customHeight="1" x14ac:dyDescent="0.25">
      <c r="A11" s="5" t="s">
        <v>13</v>
      </c>
      <c r="B11" s="6">
        <f>B10</f>
        <v>6000</v>
      </c>
      <c r="C11" s="8"/>
      <c r="D11" s="9"/>
      <c r="E11" s="7">
        <v>1.7999999999999999E-2</v>
      </c>
      <c r="F11" s="191">
        <f t="shared" si="0"/>
        <v>107.99999999999999</v>
      </c>
      <c r="K11" s="105" t="s">
        <v>16</v>
      </c>
      <c r="L11" s="109"/>
      <c r="M11" s="115"/>
      <c r="N11" s="116"/>
      <c r="O11" s="114"/>
    </row>
    <row r="12" spans="1:15" ht="12" customHeight="1" x14ac:dyDescent="0.25">
      <c r="A12" s="5" t="s">
        <v>14</v>
      </c>
      <c r="B12" s="6">
        <f>B7</f>
        <v>3269</v>
      </c>
      <c r="C12" s="8"/>
      <c r="D12" s="9"/>
      <c r="E12" s="7">
        <v>1E-3</v>
      </c>
      <c r="F12" s="191">
        <f t="shared" si="0"/>
        <v>3.2690000000000001</v>
      </c>
      <c r="K12" s="108" t="s">
        <v>47</v>
      </c>
      <c r="L12" s="109">
        <v>3269</v>
      </c>
      <c r="M12" s="110">
        <v>6.9000000000000006E-2</v>
      </c>
      <c r="N12" s="109">
        <v>225.56100000000001</v>
      </c>
      <c r="O12" s="114">
        <v>279.49950000000001</v>
      </c>
    </row>
    <row r="13" spans="1:15" ht="12" customHeight="1" x14ac:dyDescent="0.25">
      <c r="A13" s="5" t="s">
        <v>15</v>
      </c>
      <c r="B13" s="6">
        <f>B3</f>
        <v>6000</v>
      </c>
      <c r="C13" s="8"/>
      <c r="D13" s="9"/>
      <c r="E13" s="7">
        <v>3.0000000000000001E-3</v>
      </c>
      <c r="F13" s="191">
        <f t="shared" si="0"/>
        <v>18</v>
      </c>
      <c r="K13" s="108" t="s">
        <v>48</v>
      </c>
      <c r="L13" s="109">
        <v>6000</v>
      </c>
      <c r="M13" s="110">
        <v>4.0000000000000001E-3</v>
      </c>
      <c r="N13" s="109">
        <v>24</v>
      </c>
      <c r="O13" s="114">
        <v>114</v>
      </c>
    </row>
    <row r="14" spans="1:15" ht="12" customHeight="1" x14ac:dyDescent="0.25">
      <c r="A14" s="5" t="s">
        <v>17</v>
      </c>
      <c r="B14" s="6">
        <f>B13</f>
        <v>6000</v>
      </c>
      <c r="C14" s="8"/>
      <c r="D14" s="9"/>
      <c r="E14" s="7">
        <v>2.5000000000000001E-2</v>
      </c>
      <c r="F14" s="191">
        <f t="shared" si="0"/>
        <v>150</v>
      </c>
      <c r="K14" s="108" t="s">
        <v>49</v>
      </c>
      <c r="L14" s="109">
        <v>3269</v>
      </c>
      <c r="M14" s="117">
        <v>4.0300000000000002E-2</v>
      </c>
      <c r="N14" s="109">
        <v>131.7407</v>
      </c>
      <c r="O14" s="114">
        <v>198.42830000000004</v>
      </c>
    </row>
    <row r="15" spans="1:15" ht="12" customHeight="1" x14ac:dyDescent="0.25">
      <c r="A15" s="5" t="s">
        <v>18</v>
      </c>
      <c r="B15" s="6">
        <f>$B$3*0.9825</f>
        <v>5895</v>
      </c>
      <c r="C15" s="7">
        <v>2.4E-2</v>
      </c>
      <c r="D15" s="6">
        <f>B15*C15</f>
        <v>141.47999999999999</v>
      </c>
      <c r="E15" s="8"/>
      <c r="F15" s="191"/>
      <c r="K15" s="108" t="s">
        <v>50</v>
      </c>
      <c r="L15" s="109"/>
      <c r="M15" s="117"/>
      <c r="N15" s="109"/>
      <c r="O15" s="114"/>
    </row>
    <row r="16" spans="1:15" ht="12" customHeight="1" x14ac:dyDescent="0.25">
      <c r="A16" s="5" t="s">
        <v>19</v>
      </c>
      <c r="B16" s="6">
        <f>$B$3*0.9825</f>
        <v>5895</v>
      </c>
      <c r="C16" s="7">
        <v>5.0999999999999997E-2</v>
      </c>
      <c r="D16" s="6">
        <f>B16*C16</f>
        <v>300.64499999999998</v>
      </c>
      <c r="E16" s="8"/>
      <c r="F16" s="191"/>
      <c r="K16" s="108" t="s">
        <v>51</v>
      </c>
      <c r="L16" s="109">
        <v>2731</v>
      </c>
      <c r="M16" s="117">
        <v>8.829999999999999E-2</v>
      </c>
      <c r="N16" s="109">
        <v>241.14729999999997</v>
      </c>
      <c r="O16" s="114">
        <v>389.71369999999996</v>
      </c>
    </row>
    <row r="17" spans="1:15" ht="12" customHeight="1" x14ac:dyDescent="0.25">
      <c r="A17" s="5" t="s">
        <v>20</v>
      </c>
      <c r="B17" s="6">
        <f>$B$3*0.9825</f>
        <v>5895</v>
      </c>
      <c r="C17" s="7">
        <v>5.0000000000000001E-3</v>
      </c>
      <c r="D17" s="6">
        <f>B17*C17</f>
        <v>29.475000000000001</v>
      </c>
      <c r="E17" s="8"/>
      <c r="F17" s="191"/>
      <c r="K17" s="108" t="s">
        <v>52</v>
      </c>
      <c r="L17" s="109"/>
      <c r="M17" s="117"/>
      <c r="N17" s="109"/>
      <c r="O17" s="114"/>
    </row>
    <row r="18" spans="1:15" ht="12" customHeight="1" x14ac:dyDescent="0.25">
      <c r="A18" s="10" t="s">
        <v>21</v>
      </c>
      <c r="B18" s="6">
        <f t="shared" ref="B18:B19" si="1">$B$3</f>
        <v>6000</v>
      </c>
      <c r="C18" s="11"/>
      <c r="D18" s="12"/>
      <c r="E18" s="193">
        <v>1.6000000000000001E-4</v>
      </c>
      <c r="F18" s="191">
        <f>B18*E18</f>
        <v>0.96000000000000008</v>
      </c>
      <c r="K18" s="108" t="s">
        <v>53</v>
      </c>
      <c r="L18" s="109"/>
      <c r="M18" s="117"/>
      <c r="N18" s="109"/>
      <c r="O18" s="114"/>
    </row>
    <row r="19" spans="1:15" ht="12" customHeight="1" x14ac:dyDescent="0.25">
      <c r="A19" s="10" t="s">
        <v>22</v>
      </c>
      <c r="B19" s="6">
        <f t="shared" si="1"/>
        <v>6000</v>
      </c>
      <c r="C19" s="11"/>
      <c r="D19" s="12"/>
      <c r="E19" s="42">
        <v>1E-4</v>
      </c>
      <c r="F19" s="191">
        <f>B19*E19</f>
        <v>0.6</v>
      </c>
      <c r="K19" s="118" t="s">
        <v>54</v>
      </c>
      <c r="L19" s="119">
        <v>6000</v>
      </c>
      <c r="M19" s="117"/>
      <c r="N19" s="109"/>
      <c r="O19" s="114">
        <v>315</v>
      </c>
    </row>
    <row r="20" spans="1:15" ht="12" customHeight="1" x14ac:dyDescent="0.25">
      <c r="A20" s="15"/>
      <c r="B20" s="16"/>
      <c r="C20" s="17"/>
      <c r="D20" s="16"/>
      <c r="E20" s="194"/>
      <c r="F20" s="191"/>
      <c r="K20" s="118" t="s">
        <v>56</v>
      </c>
      <c r="L20" s="120"/>
      <c r="M20" s="121"/>
      <c r="N20" s="122"/>
      <c r="O20" s="114"/>
    </row>
    <row r="21" spans="1:15" ht="12" customHeight="1" x14ac:dyDescent="0.25">
      <c r="A21" s="155" t="s">
        <v>23</v>
      </c>
      <c r="B21" s="155"/>
      <c r="C21" s="8"/>
      <c r="D21" s="8"/>
      <c r="E21" s="8"/>
      <c r="F21" s="191"/>
      <c r="G21" s="195"/>
      <c r="K21" s="118" t="s">
        <v>11</v>
      </c>
      <c r="L21" s="109">
        <v>6000</v>
      </c>
      <c r="M21" s="110">
        <v>2.4E-2</v>
      </c>
      <c r="N21" s="109">
        <v>144</v>
      </c>
      <c r="O21" s="114">
        <v>252.00000000000003</v>
      </c>
    </row>
    <row r="22" spans="1:15" ht="12" customHeight="1" x14ac:dyDescent="0.25">
      <c r="A22" s="5" t="s">
        <v>24</v>
      </c>
      <c r="B22" s="6">
        <f>$B$3</f>
        <v>6000</v>
      </c>
      <c r="C22" s="7">
        <v>2.4E-2</v>
      </c>
      <c r="D22" s="6">
        <f>B22*C22</f>
        <v>144</v>
      </c>
      <c r="E22" s="7">
        <v>4.0500000000000001E-2</v>
      </c>
      <c r="F22" s="191">
        <f>B22*E22</f>
        <v>243</v>
      </c>
      <c r="G22" s="195"/>
      <c r="K22" s="118" t="s">
        <v>57</v>
      </c>
      <c r="L22" s="109">
        <v>6000</v>
      </c>
      <c r="M22" s="124">
        <v>2.4000000000000001E-4</v>
      </c>
      <c r="N22" s="109">
        <v>1.44</v>
      </c>
      <c r="O22" s="114">
        <v>2.16</v>
      </c>
    </row>
    <row r="23" spans="1:15" ht="12" customHeight="1" x14ac:dyDescent="0.25">
      <c r="A23" s="5" t="s">
        <v>25</v>
      </c>
      <c r="B23" s="6">
        <f>$B$3</f>
        <v>6000</v>
      </c>
      <c r="C23" s="8"/>
      <c r="D23" s="9"/>
      <c r="E23" s="7">
        <v>1.5E-3</v>
      </c>
      <c r="F23" s="191">
        <f>B23*E23</f>
        <v>9</v>
      </c>
      <c r="G23" s="195"/>
      <c r="K23" s="212" t="s">
        <v>58</v>
      </c>
      <c r="L23" s="213"/>
      <c r="M23" s="214"/>
      <c r="N23" s="215"/>
      <c r="O23" s="216">
        <f>3.27+180.36</f>
        <v>183.63000000000002</v>
      </c>
    </row>
    <row r="24" spans="1:15" ht="12" customHeight="1" x14ac:dyDescent="0.25">
      <c r="A24" s="15"/>
      <c r="B24" s="16"/>
      <c r="C24" s="18"/>
      <c r="D24" s="16"/>
      <c r="E24" s="17"/>
      <c r="F24" s="191"/>
      <c r="G24" s="196"/>
      <c r="K24" s="118" t="s">
        <v>60</v>
      </c>
      <c r="L24" s="119"/>
      <c r="M24" s="117"/>
      <c r="N24" s="109"/>
      <c r="O24" s="114"/>
    </row>
    <row r="25" spans="1:15" ht="12" customHeight="1" x14ac:dyDescent="0.25">
      <c r="A25" s="155" t="s">
        <v>26</v>
      </c>
      <c r="B25" s="9"/>
      <c r="C25" s="8"/>
      <c r="D25" s="9"/>
      <c r="E25" s="8"/>
      <c r="F25" s="191"/>
      <c r="G25" s="196"/>
      <c r="K25" s="108" t="s">
        <v>61</v>
      </c>
      <c r="L25" s="109">
        <f>5895+109.04</f>
        <v>6004.04</v>
      </c>
      <c r="M25" s="110">
        <v>2.9000000000000001E-2</v>
      </c>
      <c r="N25" s="109">
        <f>L25*M25</f>
        <v>174.11716000000001</v>
      </c>
      <c r="O25" s="125"/>
    </row>
    <row r="26" spans="1:15" ht="12" customHeight="1" x14ac:dyDescent="0.25">
      <c r="A26" s="5" t="s">
        <v>27</v>
      </c>
      <c r="B26" s="6">
        <f>B27</f>
        <v>3269</v>
      </c>
      <c r="C26" s="7">
        <v>3.1E-2</v>
      </c>
      <c r="D26" s="6">
        <f>B26*C26</f>
        <v>101.339</v>
      </c>
      <c r="E26" s="7">
        <v>4.65E-2</v>
      </c>
      <c r="F26" s="191">
        <f>B26*E26</f>
        <v>152.0085</v>
      </c>
      <c r="G26" s="196"/>
      <c r="H26" s="172">
        <f>F26+F27+F33</f>
        <v>198.42830000000001</v>
      </c>
      <c r="I26" s="172">
        <f>152.01+39.23+7.19</f>
        <v>198.42999999999998</v>
      </c>
      <c r="K26" s="108" t="s">
        <v>62</v>
      </c>
      <c r="L26" s="109">
        <f>5895+109.04</f>
        <v>6004.04</v>
      </c>
      <c r="M26" s="110">
        <v>5.0999999999999997E-2</v>
      </c>
      <c r="N26" s="109">
        <f>L26*M26</f>
        <v>306.20603999999997</v>
      </c>
      <c r="O26" s="125"/>
    </row>
    <row r="27" spans="1:15" ht="12" customHeight="1" x14ac:dyDescent="0.25">
      <c r="A27" s="5" t="s">
        <v>28</v>
      </c>
      <c r="B27" s="6">
        <f>B7</f>
        <v>3269</v>
      </c>
      <c r="C27" s="7">
        <v>8.0000000000000002E-3</v>
      </c>
      <c r="D27" s="6">
        <f>B27*C27</f>
        <v>26.152000000000001</v>
      </c>
      <c r="E27" s="7">
        <v>1.2E-2</v>
      </c>
      <c r="F27" s="191">
        <f>B27*E27</f>
        <v>39.228000000000002</v>
      </c>
      <c r="G27" s="196"/>
      <c r="K27" s="118" t="s">
        <v>63</v>
      </c>
      <c r="L27" s="109"/>
      <c r="M27" s="127"/>
      <c r="N27" s="109"/>
      <c r="O27" s="128"/>
    </row>
    <row r="28" spans="1:15" ht="12" customHeight="1" thickBot="1" x14ac:dyDescent="0.3">
      <c r="A28" s="5" t="s">
        <v>29</v>
      </c>
      <c r="B28" s="6">
        <f>B22-B26</f>
        <v>2731</v>
      </c>
      <c r="C28" s="7">
        <v>8.9999999999999993E-3</v>
      </c>
      <c r="D28" s="6">
        <f>B28*C28</f>
        <v>24.578999999999997</v>
      </c>
      <c r="E28" s="7">
        <v>1.2999999999999999E-2</v>
      </c>
      <c r="F28" s="191">
        <f>B28*E28</f>
        <v>35.503</v>
      </c>
      <c r="G28" s="195"/>
      <c r="K28" s="118" t="s">
        <v>64</v>
      </c>
      <c r="L28" s="130"/>
      <c r="M28" s="154"/>
      <c r="N28" s="207">
        <f>SUM(N7:N27)</f>
        <v>1318.2122000000002</v>
      </c>
      <c r="O28" s="207">
        <f>SUM(O7:O27)</f>
        <v>2766.8665000000001</v>
      </c>
    </row>
    <row r="29" spans="1:15" ht="12" customHeight="1" x14ac:dyDescent="0.25">
      <c r="A29" s="15"/>
      <c r="B29" s="6"/>
      <c r="C29" s="7"/>
      <c r="D29" s="16"/>
      <c r="E29" s="17"/>
      <c r="F29" s="16"/>
      <c r="G29" s="195"/>
      <c r="N29" s="341" t="s">
        <v>65</v>
      </c>
      <c r="O29" s="342"/>
    </row>
    <row r="30" spans="1:15" ht="12" customHeight="1" x14ac:dyDescent="0.25">
      <c r="A30" s="155" t="s">
        <v>30</v>
      </c>
      <c r="B30" s="9"/>
      <c r="C30" s="8"/>
      <c r="D30" s="9"/>
      <c r="E30" s="9"/>
      <c r="F30" s="9"/>
      <c r="G30" s="195"/>
      <c r="K30" s="136"/>
      <c r="L30" s="136"/>
      <c r="M30" s="137"/>
      <c r="N30" s="343">
        <f>L3-N28</f>
        <v>4681.7878000000001</v>
      </c>
      <c r="O30" s="344"/>
    </row>
    <row r="31" spans="1:15" ht="12" customHeight="1" x14ac:dyDescent="0.25">
      <c r="A31" s="5"/>
      <c r="B31" s="9"/>
      <c r="C31" s="8"/>
      <c r="D31" s="9"/>
      <c r="E31" s="9"/>
      <c r="F31" s="9"/>
      <c r="G31" s="195"/>
      <c r="K31" s="150" t="s">
        <v>88</v>
      </c>
      <c r="L31" s="142">
        <v>4915.9052149999998</v>
      </c>
      <c r="M31" s="137"/>
      <c r="N31" s="208" t="s">
        <v>66</v>
      </c>
      <c r="O31" s="209" t="s">
        <v>67</v>
      </c>
    </row>
    <row r="32" spans="1:15" ht="12" customHeight="1" thickBot="1" x14ac:dyDescent="0.3">
      <c r="A32" s="5" t="s">
        <v>31</v>
      </c>
      <c r="B32" s="6">
        <f>B28</f>
        <v>2731</v>
      </c>
      <c r="C32" s="7">
        <v>7.8E-2</v>
      </c>
      <c r="D32" s="20">
        <f>B32*C32</f>
        <v>213.018</v>
      </c>
      <c r="E32" s="197">
        <v>0.1275</v>
      </c>
      <c r="F32" s="191">
        <f>E32*B32</f>
        <v>348.20249999999999</v>
      </c>
      <c r="G32" s="195"/>
      <c r="H32" s="172"/>
      <c r="M32" s="137"/>
      <c r="N32" s="210">
        <f>L3+O28</f>
        <v>8766.8665000000001</v>
      </c>
      <c r="O32" s="211"/>
    </row>
    <row r="33" spans="1:15" ht="12" customHeight="1" x14ac:dyDescent="0.25">
      <c r="A33" s="5" t="s">
        <v>97</v>
      </c>
      <c r="B33" s="6">
        <f>+B27</f>
        <v>3269</v>
      </c>
      <c r="C33" s="7">
        <v>1.2999999999999999E-3</v>
      </c>
      <c r="D33" s="20">
        <f>B33*C33</f>
        <v>4.2496999999999998</v>
      </c>
      <c r="E33" s="197">
        <v>2.2000000000000001E-3</v>
      </c>
      <c r="F33" s="191">
        <f>E33*B33</f>
        <v>7.1918000000000006</v>
      </c>
      <c r="G33" s="195"/>
      <c r="H33" s="39">
        <f>348.2+6.01+35.5</f>
        <v>389.71</v>
      </c>
      <c r="K33" s="138"/>
      <c r="L33" s="136"/>
      <c r="M33" s="137"/>
      <c r="N33" s="141"/>
      <c r="O33" s="136"/>
    </row>
    <row r="34" spans="1:15" ht="12" customHeight="1" x14ac:dyDescent="0.25">
      <c r="A34" s="5" t="s">
        <v>98</v>
      </c>
      <c r="B34" s="6">
        <f>+B28</f>
        <v>2731</v>
      </c>
      <c r="C34" s="7">
        <v>1.2999999999999999E-3</v>
      </c>
      <c r="D34" s="20">
        <f>B34*C34</f>
        <v>3.5503</v>
      </c>
      <c r="E34" s="197">
        <v>2.2000000000000001E-3</v>
      </c>
      <c r="F34" s="191">
        <f>E34*B34</f>
        <v>6.0082000000000004</v>
      </c>
      <c r="G34" s="195"/>
      <c r="K34" s="138"/>
      <c r="L34" s="136"/>
      <c r="M34" s="137"/>
      <c r="N34" s="141"/>
      <c r="O34" s="136"/>
    </row>
    <row r="35" spans="1:15" ht="12" customHeight="1" x14ac:dyDescent="0.25">
      <c r="A35" s="5" t="s">
        <v>32</v>
      </c>
      <c r="B35" s="6">
        <f>B3</f>
        <v>6000</v>
      </c>
      <c r="C35" s="21">
        <v>2.4000000000000001E-4</v>
      </c>
      <c r="D35" s="20">
        <f>B35*C35</f>
        <v>1.44</v>
      </c>
      <c r="E35" s="198">
        <v>3.6000000000000002E-4</v>
      </c>
      <c r="F35" s="191">
        <f>E35*B35</f>
        <v>2.16</v>
      </c>
      <c r="G35" s="195"/>
      <c r="L35" s="151"/>
      <c r="M35" s="151"/>
    </row>
    <row r="36" spans="1:15" ht="12" customHeight="1" x14ac:dyDescent="0.25">
      <c r="A36" s="5" t="s">
        <v>33</v>
      </c>
      <c r="B36" s="9"/>
      <c r="C36" s="8"/>
      <c r="D36" s="20">
        <v>25</v>
      </c>
      <c r="E36" s="20"/>
      <c r="F36" s="191">
        <v>60</v>
      </c>
      <c r="G36" s="195"/>
      <c r="K36" s="199"/>
      <c r="L36" s="199"/>
      <c r="M36" s="199"/>
      <c r="N36" s="200"/>
      <c r="O36" s="200"/>
    </row>
    <row r="37" spans="1:15" ht="12" customHeight="1" x14ac:dyDescent="0.25">
      <c r="A37" s="5" t="s">
        <v>34</v>
      </c>
      <c r="B37" s="6">
        <f>B27</f>
        <v>3269</v>
      </c>
      <c r="C37" s="8"/>
      <c r="D37" s="20"/>
      <c r="E37" s="201">
        <v>1.4999999999999999E-2</v>
      </c>
      <c r="F37" s="191">
        <f>E37*B37</f>
        <v>49.034999999999997</v>
      </c>
      <c r="G37" s="195"/>
      <c r="K37" s="199"/>
      <c r="L37" s="199"/>
      <c r="M37" s="199"/>
      <c r="N37" s="199"/>
      <c r="O37" s="199"/>
    </row>
    <row r="38" spans="1:15" ht="12" customHeight="1" x14ac:dyDescent="0.25">
      <c r="A38" s="5" t="s">
        <v>35</v>
      </c>
      <c r="B38" s="156">
        <f>F36+F37</f>
        <v>109.035</v>
      </c>
      <c r="C38" s="7">
        <v>5.0999999999999997E-2</v>
      </c>
      <c r="D38" s="20">
        <f>C38*B38</f>
        <v>5.5607849999999992</v>
      </c>
      <c r="E38" s="9"/>
      <c r="F38" s="9"/>
      <c r="G38" s="195"/>
      <c r="K38" s="199"/>
      <c r="L38" s="199"/>
      <c r="M38" s="199"/>
      <c r="N38" s="199"/>
      <c r="O38" s="199"/>
    </row>
    <row r="39" spans="1:15" ht="12" customHeight="1" x14ac:dyDescent="0.25">
      <c r="A39" s="5" t="s">
        <v>36</v>
      </c>
      <c r="B39" s="20">
        <f>B38</f>
        <v>109.035</v>
      </c>
      <c r="C39" s="7">
        <v>2.4E-2</v>
      </c>
      <c r="D39" s="20">
        <f>C39*B39</f>
        <v>2.6168399999999998</v>
      </c>
      <c r="E39" s="9"/>
      <c r="F39" s="9"/>
      <c r="G39" s="195"/>
      <c r="K39" s="199"/>
      <c r="L39" s="199"/>
      <c r="M39" s="199"/>
      <c r="N39" s="199"/>
      <c r="O39" s="199"/>
    </row>
    <row r="40" spans="1:15" ht="12" customHeight="1" x14ac:dyDescent="0.25">
      <c r="A40" s="5" t="s">
        <v>37</v>
      </c>
      <c r="B40" s="20">
        <f>B39</f>
        <v>109.035</v>
      </c>
      <c r="C40" s="7">
        <v>5.0000000000000001E-3</v>
      </c>
      <c r="D40" s="20">
        <f>C40*B40</f>
        <v>0.54517499999999997</v>
      </c>
      <c r="E40" s="9"/>
      <c r="F40" s="9"/>
      <c r="G40" s="195"/>
      <c r="K40" s="199"/>
      <c r="L40" s="199"/>
      <c r="M40" s="199"/>
      <c r="N40" s="199"/>
      <c r="O40" s="199"/>
    </row>
    <row r="41" spans="1:15" ht="12" customHeight="1" x14ac:dyDescent="0.25">
      <c r="A41" s="23" t="s">
        <v>38</v>
      </c>
      <c r="B41" s="9"/>
      <c r="C41" s="8"/>
      <c r="D41" s="22"/>
      <c r="E41" s="9"/>
      <c r="F41" s="9"/>
      <c r="G41" s="195"/>
      <c r="K41" s="199"/>
      <c r="L41" s="199"/>
      <c r="M41" s="199"/>
      <c r="N41" s="199"/>
      <c r="O41" s="199"/>
    </row>
    <row r="42" spans="1:15" ht="12" customHeight="1" x14ac:dyDescent="0.25">
      <c r="A42" s="24" t="s">
        <v>39</v>
      </c>
      <c r="B42" s="22">
        <f>F1</f>
        <v>6000</v>
      </c>
      <c r="C42" s="8"/>
      <c r="D42" s="22"/>
      <c r="E42" s="197">
        <v>6.7999999999999996E-3</v>
      </c>
      <c r="F42" s="22">
        <f>E42*B42</f>
        <v>40.799999999999997</v>
      </c>
      <c r="G42" s="195"/>
      <c r="K42" s="199"/>
      <c r="L42" s="199"/>
      <c r="M42" s="199"/>
      <c r="N42" s="199"/>
      <c r="O42" s="199"/>
    </row>
    <row r="43" spans="1:15" ht="12" customHeight="1" x14ac:dyDescent="0.25">
      <c r="A43" s="24" t="s">
        <v>40</v>
      </c>
      <c r="B43" s="22">
        <f>B42</f>
        <v>6000</v>
      </c>
      <c r="C43" s="8"/>
      <c r="D43" s="22"/>
      <c r="E43" s="197">
        <v>0.01</v>
      </c>
      <c r="F43" s="22">
        <f>E43*B43</f>
        <v>60</v>
      </c>
      <c r="G43" s="195"/>
      <c r="K43" s="199"/>
      <c r="L43" s="199"/>
      <c r="M43" s="199"/>
      <c r="N43" s="199"/>
      <c r="O43" s="199"/>
    </row>
    <row r="44" spans="1:15" ht="12" customHeight="1" x14ac:dyDescent="0.25">
      <c r="A44" s="15"/>
      <c r="B44" s="9"/>
      <c r="C44" s="8"/>
      <c r="D44" s="22"/>
      <c r="E44" s="9"/>
      <c r="F44" s="9"/>
      <c r="G44" s="195"/>
    </row>
    <row r="45" spans="1:15" ht="12" customHeight="1" x14ac:dyDescent="0.25">
      <c r="A45" s="25" t="s">
        <v>41</v>
      </c>
      <c r="B45" s="26"/>
      <c r="C45" s="155"/>
      <c r="D45" s="6">
        <f>SUM(D6:D40)</f>
        <v>1318.2118</v>
      </c>
      <c r="E45" s="9"/>
      <c r="F45" s="6">
        <f>SUM(F6:F43)</f>
        <v>2766.8655000000003</v>
      </c>
      <c r="G45" s="195"/>
    </row>
    <row r="46" spans="1:15" ht="12" customHeight="1" x14ac:dyDescent="0.25">
      <c r="A46" s="25" t="s">
        <v>102</v>
      </c>
      <c r="B46" s="26"/>
      <c r="C46" s="155"/>
      <c r="D46" s="27">
        <f>B3-D45</f>
        <v>4681.7882</v>
      </c>
      <c r="E46" s="203"/>
      <c r="F46" s="9"/>
      <c r="G46" s="195"/>
    </row>
    <row r="47" spans="1:15" ht="12" customHeight="1" thickBot="1" x14ac:dyDescent="0.3">
      <c r="A47" s="28" t="s">
        <v>101</v>
      </c>
      <c r="B47" s="29"/>
      <c r="C47" s="30"/>
      <c r="D47" s="31">
        <f>B3-D45+F36+D40+D39+D17+D15</f>
        <v>4915.9052149999998</v>
      </c>
      <c r="E47" s="204"/>
      <c r="F47" s="204"/>
      <c r="G47" s="195"/>
      <c r="I47" s="202">
        <f>F43+F42+F19+F18+F13+F9</f>
        <v>180.35999999999999</v>
      </c>
      <c r="J47" s="39">
        <v>180.36</v>
      </c>
    </row>
    <row r="48" spans="1:15" ht="12" customHeight="1" x14ac:dyDescent="0.2">
      <c r="A48" s="180"/>
      <c r="B48" s="205"/>
      <c r="C48" s="205"/>
      <c r="D48" s="205"/>
      <c r="E48" s="205"/>
      <c r="F48" s="205"/>
      <c r="G48" s="195"/>
      <c r="J48" s="202">
        <f>I47-J47</f>
        <v>0</v>
      </c>
    </row>
    <row r="49" spans="1:7" ht="12" customHeight="1" x14ac:dyDescent="0.25">
      <c r="A49" s="180"/>
      <c r="B49" s="180"/>
      <c r="C49" s="180"/>
      <c r="D49" s="183"/>
      <c r="E49" s="180"/>
      <c r="F49" s="183"/>
      <c r="G49" s="195"/>
    </row>
    <row r="50" spans="1:7" ht="12" customHeight="1" x14ac:dyDescent="0.25">
      <c r="A50" s="180"/>
      <c r="B50" s="180"/>
      <c r="C50" s="180"/>
      <c r="D50" s="180"/>
      <c r="E50" s="180"/>
      <c r="F50" s="180"/>
      <c r="G50" s="195"/>
    </row>
    <row r="51" spans="1:7" ht="14.25" customHeight="1" x14ac:dyDescent="0.25">
      <c r="A51" s="180"/>
      <c r="B51" s="180"/>
      <c r="C51" s="180"/>
      <c r="D51" s="180"/>
      <c r="E51" s="180"/>
      <c r="F51" s="180"/>
    </row>
    <row r="52" spans="1:7" ht="24" customHeight="1" x14ac:dyDescent="0.25">
      <c r="A52" s="180"/>
      <c r="B52" s="180"/>
      <c r="C52" s="180"/>
      <c r="D52" s="180"/>
      <c r="E52" s="180"/>
      <c r="F52" s="180"/>
    </row>
    <row r="53" spans="1:7" ht="24" customHeight="1" x14ac:dyDescent="0.25">
      <c r="A53" s="180"/>
      <c r="B53" s="180"/>
      <c r="C53" s="180"/>
      <c r="D53" s="180"/>
      <c r="E53" s="180"/>
      <c r="F53" s="180"/>
    </row>
    <row r="54" spans="1:7" ht="24" customHeight="1" x14ac:dyDescent="0.25">
      <c r="A54" s="180"/>
      <c r="B54" s="180"/>
      <c r="C54" s="180"/>
      <c r="D54" s="180"/>
      <c r="E54" s="180"/>
      <c r="F54" s="180"/>
      <c r="G54" s="206"/>
    </row>
    <row r="55" spans="1:7" x14ac:dyDescent="0.25">
      <c r="A55" s="180"/>
      <c r="B55" s="180"/>
      <c r="C55" s="180"/>
      <c r="D55" s="180"/>
      <c r="E55" s="180"/>
      <c r="F55" s="180"/>
    </row>
    <row r="56" spans="1:7" x14ac:dyDescent="0.25">
      <c r="A56" s="180"/>
      <c r="B56" s="180"/>
      <c r="C56" s="180"/>
      <c r="D56" s="180"/>
      <c r="E56" s="180"/>
      <c r="F56" s="180"/>
    </row>
  </sheetData>
  <mergeCells count="13">
    <mergeCell ref="O4:O5"/>
    <mergeCell ref="N29:O29"/>
    <mergeCell ref="N30:O30"/>
    <mergeCell ref="F4:F5"/>
    <mergeCell ref="K4:K5"/>
    <mergeCell ref="L4:L5"/>
    <mergeCell ref="M4:M5"/>
    <mergeCell ref="N4:N5"/>
    <mergeCell ref="A4:A5"/>
    <mergeCell ref="B4:B5"/>
    <mergeCell ref="C4:C5"/>
    <mergeCell ref="D4:D5"/>
    <mergeCell ref="E4:E5"/>
  </mergeCells>
  <pageMargins left="0" right="0" top="0" bottom="0" header="0" footer="0"/>
  <pageSetup paperSize="9" orientation="landscape" verticalDpi="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B035C7-2DFA-4FCC-BBF8-9B2A097C6347}">
  <dimension ref="A1:I45"/>
  <sheetViews>
    <sheetView workbookViewId="0">
      <selection sqref="A1:E1048576"/>
    </sheetView>
  </sheetViews>
  <sheetFormatPr baseColWidth="10" defaultRowHeight="12" x14ac:dyDescent="0.25"/>
  <cols>
    <col min="1" max="1" width="46.28515625" style="100" customWidth="1"/>
    <col min="2" max="2" width="16" style="100" customWidth="1"/>
    <col min="3" max="3" width="14.140625" style="100" customWidth="1"/>
    <col min="4" max="4" width="14.7109375" style="100" customWidth="1"/>
    <col min="5" max="5" width="13.85546875" style="100" customWidth="1"/>
    <col min="6" max="6" width="21.7109375" style="100" customWidth="1"/>
    <col min="7" max="8" width="0" style="100" hidden="1" customWidth="1"/>
    <col min="9" max="9" width="14.28515625" style="100" hidden="1" customWidth="1"/>
    <col min="10" max="16384" width="11.42578125" style="100"/>
  </cols>
  <sheetData>
    <row r="1" spans="1:9" ht="18" x14ac:dyDescent="0.25">
      <c r="A1" s="98" t="s">
        <v>0</v>
      </c>
      <c r="B1" s="99"/>
      <c r="C1" s="99"/>
      <c r="D1" s="99"/>
      <c r="I1" s="99"/>
    </row>
    <row r="2" spans="1:9" ht="15" customHeight="1" thickBot="1" x14ac:dyDescent="0.3">
      <c r="C2" s="101"/>
      <c r="D2" s="101"/>
      <c r="E2" s="101"/>
      <c r="I2" s="101"/>
    </row>
    <row r="3" spans="1:9" ht="24" customHeight="1" thickBot="1" x14ac:dyDescent="0.3">
      <c r="A3" s="102" t="s">
        <v>1</v>
      </c>
      <c r="B3" s="103">
        <f>+' bulletin cadre'!B3</f>
        <v>6000</v>
      </c>
      <c r="C3" s="104"/>
      <c r="D3" s="104"/>
      <c r="E3" s="104"/>
      <c r="I3" s="104"/>
    </row>
    <row r="4" spans="1:9" ht="18" customHeight="1" x14ac:dyDescent="0.25">
      <c r="A4" s="345"/>
      <c r="B4" s="347" t="s">
        <v>2</v>
      </c>
      <c r="C4" s="347" t="s">
        <v>3</v>
      </c>
      <c r="D4" s="347" t="s">
        <v>4</v>
      </c>
      <c r="E4" s="339" t="s">
        <v>6</v>
      </c>
      <c r="I4" s="347" t="s">
        <v>5</v>
      </c>
    </row>
    <row r="5" spans="1:9" ht="9.75" customHeight="1" x14ac:dyDescent="0.25">
      <c r="A5" s="346"/>
      <c r="B5" s="348"/>
      <c r="C5" s="348"/>
      <c r="D5" s="348"/>
      <c r="E5" s="340"/>
      <c r="I5" s="348"/>
    </row>
    <row r="6" spans="1:9" ht="18" customHeight="1" x14ac:dyDescent="0.25">
      <c r="A6" s="105" t="s">
        <v>42</v>
      </c>
      <c r="B6" s="106"/>
      <c r="C6" s="106"/>
      <c r="D6" s="106"/>
      <c r="E6" s="107"/>
      <c r="I6" s="106"/>
    </row>
    <row r="7" spans="1:9" ht="17.25" customHeight="1" x14ac:dyDescent="0.25">
      <c r="A7" s="108" t="s">
        <v>43</v>
      </c>
      <c r="B7" s="109">
        <f>$B$3</f>
        <v>6000</v>
      </c>
      <c r="C7" s="110">
        <v>7.4999999999999997E-3</v>
      </c>
      <c r="D7" s="109">
        <f>B7*C7</f>
        <v>45</v>
      </c>
      <c r="E7" s="111">
        <f>B7*I7</f>
        <v>773.4</v>
      </c>
      <c r="I7" s="110">
        <f>'[1]v 12 Grille de cotisations'!D9</f>
        <v>0.12889999999999999</v>
      </c>
    </row>
    <row r="8" spans="1:9" ht="17.25" customHeight="1" x14ac:dyDescent="0.25">
      <c r="A8" s="108" t="s">
        <v>44</v>
      </c>
      <c r="B8" s="109">
        <v>3269</v>
      </c>
      <c r="C8" s="110"/>
      <c r="D8" s="109"/>
      <c r="E8" s="111">
        <f>B8*I8</f>
        <v>49.034999999999997</v>
      </c>
      <c r="I8" s="110">
        <v>1.4999999999999999E-2</v>
      </c>
    </row>
    <row r="9" spans="1:9" ht="17.25" customHeight="1" x14ac:dyDescent="0.25">
      <c r="A9" s="108" t="s">
        <v>45</v>
      </c>
      <c r="B9" s="109">
        <f>$B$3</f>
        <v>6000</v>
      </c>
      <c r="C9" s="110" t="e">
        <f>' bulletin cadre'!#REF!</f>
        <v>#REF!</v>
      </c>
      <c r="D9" s="109" t="e">
        <f>B9*C9</f>
        <v>#REF!</v>
      </c>
      <c r="E9" s="111" t="e">
        <f>B9*I9</f>
        <v>#REF!</v>
      </c>
      <c r="I9" s="110" t="e">
        <f>' bulletin cadre'!#REF!</f>
        <v>#REF!</v>
      </c>
    </row>
    <row r="10" spans="1:9" ht="17.25" customHeight="1" x14ac:dyDescent="0.25">
      <c r="A10" s="112" t="s">
        <v>45</v>
      </c>
      <c r="B10" s="109"/>
      <c r="C10" s="110"/>
      <c r="D10" s="113">
        <f>' bulletin cadre'!D36</f>
        <v>25</v>
      </c>
      <c r="E10" s="111">
        <f>' bulletin cadre'!F36</f>
        <v>60</v>
      </c>
      <c r="I10" s="110"/>
    </row>
    <row r="11" spans="1:9" ht="17.25" customHeight="1" x14ac:dyDescent="0.25">
      <c r="A11" s="105" t="s">
        <v>46</v>
      </c>
      <c r="B11" s="109">
        <f>B3</f>
        <v>6000</v>
      </c>
      <c r="C11" s="115"/>
      <c r="D11" s="116"/>
      <c r="E11" s="111">
        <f>B11*I11</f>
        <v>150</v>
      </c>
      <c r="I11" s="110">
        <f>'[2]corrigé exercice'!E13</f>
        <v>2.5000000000000001E-2</v>
      </c>
    </row>
    <row r="12" spans="1:9" ht="17.25" customHeight="1" x14ac:dyDescent="0.25">
      <c r="A12" s="105" t="s">
        <v>16</v>
      </c>
      <c r="B12" s="109"/>
      <c r="C12" s="115"/>
      <c r="D12" s="116"/>
      <c r="E12" s="114"/>
      <c r="I12" s="110"/>
    </row>
    <row r="13" spans="1:9" ht="17.25" customHeight="1" x14ac:dyDescent="0.25">
      <c r="A13" s="108" t="s">
        <v>47</v>
      </c>
      <c r="B13" s="109">
        <v>3269</v>
      </c>
      <c r="C13" s="110">
        <f>'[1]v 12 Grille de cotisations'!C22</f>
        <v>6.9000000000000006E-2</v>
      </c>
      <c r="D13" s="109">
        <f>B13*C13</f>
        <v>225.56100000000001</v>
      </c>
      <c r="E13" s="111">
        <f>B13*I13</f>
        <v>279.49950000000001</v>
      </c>
      <c r="I13" s="110">
        <f>'[1]v 12 Grille de cotisations'!D22</f>
        <v>8.5500000000000007E-2</v>
      </c>
    </row>
    <row r="14" spans="1:9" ht="17.25" customHeight="1" x14ac:dyDescent="0.25">
      <c r="A14" s="108" t="s">
        <v>48</v>
      </c>
      <c r="B14" s="109">
        <f>B3</f>
        <v>6000</v>
      </c>
      <c r="C14" s="110">
        <f>'[1]v 12 Grille de cotisations'!C10</f>
        <v>4.0000000000000001E-3</v>
      </c>
      <c r="D14" s="109">
        <f>B14*C14</f>
        <v>24</v>
      </c>
      <c r="E14" s="111">
        <f>B14*I14</f>
        <v>114</v>
      </c>
      <c r="I14" s="110">
        <f>'[1]v 12 Grille de cotisations'!D10</f>
        <v>1.9E-2</v>
      </c>
    </row>
    <row r="15" spans="1:9" ht="17.25" customHeight="1" x14ac:dyDescent="0.25">
      <c r="A15" s="108" t="s">
        <v>49</v>
      </c>
      <c r="B15" s="109">
        <v>3269</v>
      </c>
      <c r="C15" s="117">
        <f>3.1%+0.8%+0.13%</f>
        <v>4.0300000000000002E-2</v>
      </c>
      <c r="D15" s="109">
        <f>B15*C15</f>
        <v>131.7407</v>
      </c>
      <c r="E15" s="145">
        <f>B15*I15</f>
        <v>198.42830000000004</v>
      </c>
      <c r="I15" s="110">
        <f>4.65%+1.2%+0.22%</f>
        <v>6.0700000000000011E-2</v>
      </c>
    </row>
    <row r="16" spans="1:9" ht="17.25" customHeight="1" x14ac:dyDescent="0.25">
      <c r="A16" s="108" t="s">
        <v>50</v>
      </c>
      <c r="B16" s="109"/>
      <c r="C16" s="117"/>
      <c r="D16" s="109"/>
      <c r="E16" s="114"/>
      <c r="I16" s="110"/>
    </row>
    <row r="17" spans="1:9" ht="17.25" customHeight="1" x14ac:dyDescent="0.25">
      <c r="A17" s="108" t="s">
        <v>51</v>
      </c>
      <c r="B17" s="109">
        <f>B14-B15</f>
        <v>2731</v>
      </c>
      <c r="C17" s="117">
        <f>' bulletin cadre'!C32+' bulletin cadre'!C28+' bulletin cadre'!C33</f>
        <v>8.829999999999999E-2</v>
      </c>
      <c r="D17" s="109">
        <f>C17*B17</f>
        <v>241.14729999999997</v>
      </c>
      <c r="E17" s="146">
        <f>I17*B17</f>
        <v>389.71369999999996</v>
      </c>
      <c r="I17" s="110">
        <f>1.3%+0.22%+12.75%</f>
        <v>0.14269999999999999</v>
      </c>
    </row>
    <row r="18" spans="1:9" ht="17.25" customHeight="1" x14ac:dyDescent="0.25">
      <c r="A18" s="108" t="s">
        <v>52</v>
      </c>
      <c r="B18" s="109"/>
      <c r="C18" s="117"/>
      <c r="D18" s="109"/>
      <c r="E18" s="114"/>
      <c r="I18" s="110"/>
    </row>
    <row r="19" spans="1:9" ht="17.25" customHeight="1" x14ac:dyDescent="0.25">
      <c r="A19" s="108" t="s">
        <v>53</v>
      </c>
      <c r="B19" s="109"/>
      <c r="C19" s="117"/>
      <c r="D19" s="109"/>
      <c r="E19" s="114"/>
      <c r="I19" s="110"/>
    </row>
    <row r="20" spans="1:9" ht="17.25" customHeight="1" x14ac:dyDescent="0.25">
      <c r="A20" s="118" t="s">
        <v>54</v>
      </c>
      <c r="B20" s="119">
        <f>B7</f>
        <v>6000</v>
      </c>
      <c r="C20" s="117"/>
      <c r="D20" s="109"/>
      <c r="E20" s="111">
        <f>B20*I20</f>
        <v>315</v>
      </c>
      <c r="I20" s="110">
        <v>5.2499999999999998E-2</v>
      </c>
    </row>
    <row r="21" spans="1:9" ht="17.25" customHeight="1" x14ac:dyDescent="0.25">
      <c r="A21" s="118" t="s">
        <v>56</v>
      </c>
      <c r="B21" s="120"/>
      <c r="C21" s="121"/>
      <c r="D21" s="122"/>
      <c r="E21" s="114"/>
      <c r="I21" s="123"/>
    </row>
    <row r="22" spans="1:9" ht="17.25" customHeight="1" x14ac:dyDescent="0.25">
      <c r="A22" s="118" t="s">
        <v>11</v>
      </c>
      <c r="B22" s="109">
        <f t="shared" ref="B22:B23" si="0">$B$3</f>
        <v>6000</v>
      </c>
      <c r="C22" s="110">
        <v>2.4E-2</v>
      </c>
      <c r="D22" s="109">
        <f t="shared" ref="D22:D23" si="1">B22*C22</f>
        <v>144</v>
      </c>
      <c r="E22" s="111">
        <f>B22*I22</f>
        <v>252.00000000000003</v>
      </c>
      <c r="I22" s="110">
        <v>4.2000000000000003E-2</v>
      </c>
    </row>
    <row r="23" spans="1:9" ht="17.25" customHeight="1" x14ac:dyDescent="0.25">
      <c r="A23" s="118" t="s">
        <v>57</v>
      </c>
      <c r="B23" s="109">
        <f t="shared" si="0"/>
        <v>6000</v>
      </c>
      <c r="C23" s="124">
        <v>2.4000000000000001E-4</v>
      </c>
      <c r="D23" s="109">
        <f t="shared" si="1"/>
        <v>1.44</v>
      </c>
      <c r="E23" s="111">
        <f>B23*I23</f>
        <v>2.16</v>
      </c>
      <c r="I23" s="124">
        <v>3.6000000000000002E-4</v>
      </c>
    </row>
    <row r="24" spans="1:9" ht="17.25" customHeight="1" x14ac:dyDescent="0.25">
      <c r="A24" s="118" t="s">
        <v>58</v>
      </c>
      <c r="B24" s="119">
        <v>3269</v>
      </c>
      <c r="C24" s="117"/>
      <c r="D24" s="109"/>
      <c r="E24" s="111">
        <f>B24*I24</f>
        <v>3.2690000000000001</v>
      </c>
      <c r="I24" s="110">
        <v>1E-3</v>
      </c>
    </row>
    <row r="25" spans="1:9" ht="17.25" customHeight="1" x14ac:dyDescent="0.25">
      <c r="A25" s="148" t="s">
        <v>59</v>
      </c>
      <c r="B25" s="149">
        <f>B3</f>
        <v>6000</v>
      </c>
      <c r="C25" s="121"/>
      <c r="D25" s="122"/>
      <c r="E25" s="147">
        <f>B25*I25</f>
        <v>180.36</v>
      </c>
      <c r="I25" s="123">
        <f>1%+0.3%+0.01%+0.016%+0.68%+1%</f>
        <v>3.0060000000000003E-2</v>
      </c>
    </row>
    <row r="26" spans="1:9" ht="17.25" customHeight="1" x14ac:dyDescent="0.25">
      <c r="A26" s="118" t="s">
        <v>60</v>
      </c>
      <c r="B26" s="119"/>
      <c r="C26" s="117"/>
      <c r="D26" s="109"/>
      <c r="E26" s="114"/>
      <c r="I26" s="110"/>
    </row>
    <row r="27" spans="1:9" ht="17.25" customHeight="1" x14ac:dyDescent="0.25">
      <c r="A27" s="108" t="s">
        <v>61</v>
      </c>
      <c r="B27" s="109" t="e">
        <f>(B3*0.9825)+E10+E9+E8</f>
        <v>#REF!</v>
      </c>
      <c r="C27" s="110">
        <v>2.9000000000000001E-2</v>
      </c>
      <c r="D27" s="109" t="e">
        <f t="shared" ref="D27:D28" si="2">B27*C27</f>
        <v>#REF!</v>
      </c>
      <c r="E27" s="125"/>
      <c r="F27" s="126"/>
      <c r="I27" s="115"/>
    </row>
    <row r="28" spans="1:9" ht="17.25" customHeight="1" x14ac:dyDescent="0.25">
      <c r="A28" s="108" t="s">
        <v>62</v>
      </c>
      <c r="B28" s="109" t="e">
        <f>B27</f>
        <v>#REF!</v>
      </c>
      <c r="C28" s="110">
        <v>5.0999999999999997E-2</v>
      </c>
      <c r="D28" s="109" t="e">
        <f t="shared" si="2"/>
        <v>#REF!</v>
      </c>
      <c r="E28" s="125"/>
      <c r="I28" s="115"/>
    </row>
    <row r="29" spans="1:9" ht="17.25" customHeight="1" x14ac:dyDescent="0.25">
      <c r="A29" s="118" t="s">
        <v>63</v>
      </c>
      <c r="B29" s="109"/>
      <c r="C29" s="127"/>
      <c r="D29" s="109"/>
      <c r="E29" s="128"/>
      <c r="I29" s="129"/>
    </row>
    <row r="30" spans="1:9" ht="17.25" customHeight="1" x14ac:dyDescent="0.25">
      <c r="A30" s="118" t="s">
        <v>64</v>
      </c>
      <c r="B30" s="130"/>
      <c r="C30" s="106"/>
      <c r="D30" s="131" t="e">
        <f>SUM(D7:D29)</f>
        <v>#REF!</v>
      </c>
      <c r="E30" s="131" t="e">
        <f>SUM(E7:E29)</f>
        <v>#REF!</v>
      </c>
      <c r="G30" s="132" t="e">
        <f>2841.87-E30</f>
        <v>#REF!</v>
      </c>
      <c r="H30" s="133" t="e">
        <f>G30/6000</f>
        <v>#REF!</v>
      </c>
      <c r="I30" s="116"/>
    </row>
    <row r="31" spans="1:9" ht="17.25" customHeight="1" thickBot="1" x14ac:dyDescent="0.3">
      <c r="D31" s="349" t="s">
        <v>65</v>
      </c>
      <c r="E31" s="350"/>
      <c r="I31" s="134"/>
    </row>
    <row r="32" spans="1:9" ht="17.25" customHeight="1" x14ac:dyDescent="0.25">
      <c r="A32" s="135"/>
      <c r="B32" s="136"/>
      <c r="C32" s="137"/>
      <c r="D32" s="351" t="e">
        <f>B3-D30</f>
        <v>#REF!</v>
      </c>
      <c r="E32" s="350"/>
      <c r="I32" s="136"/>
    </row>
    <row r="33" spans="1:9" ht="25.5" customHeight="1" x14ac:dyDescent="0.25">
      <c r="A33" s="138"/>
      <c r="B33" s="136"/>
      <c r="C33" s="137"/>
      <c r="D33" s="139" t="s">
        <v>66</v>
      </c>
      <c r="E33" s="139" t="s">
        <v>67</v>
      </c>
      <c r="I33" s="136"/>
    </row>
    <row r="34" spans="1:9" ht="17.25" customHeight="1" x14ac:dyDescent="0.25">
      <c r="A34" s="150" t="s">
        <v>88</v>
      </c>
      <c r="B34" s="142">
        <f>' bulletin cadre'!D47</f>
        <v>4915.9052149999998</v>
      </c>
      <c r="C34" s="137"/>
      <c r="D34" s="140" t="e">
        <f>B3+E30</f>
        <v>#REF!</v>
      </c>
      <c r="E34" s="140"/>
      <c r="I34" s="136"/>
    </row>
    <row r="35" spans="1:9" ht="17.25" customHeight="1" x14ac:dyDescent="0.25">
      <c r="A35" s="138"/>
      <c r="B35" s="136"/>
      <c r="C35" s="137"/>
      <c r="D35" s="141"/>
      <c r="E35" s="136"/>
      <c r="I35" s="136"/>
    </row>
    <row r="36" spans="1:9" ht="17.25" customHeight="1" x14ac:dyDescent="0.25">
      <c r="A36" s="138"/>
      <c r="B36" s="136"/>
      <c r="C36" s="137"/>
      <c r="D36" s="141"/>
      <c r="E36" s="136"/>
      <c r="I36" s="136"/>
    </row>
    <row r="37" spans="1:9" ht="23.25" customHeight="1" x14ac:dyDescent="0.25">
      <c r="B37" s="151"/>
      <c r="C37" s="151"/>
      <c r="E37" s="104"/>
      <c r="I37" s="104"/>
    </row>
    <row r="38" spans="1:9" ht="24" customHeight="1" x14ac:dyDescent="0.25">
      <c r="A38" s="143"/>
      <c r="B38" s="143"/>
      <c r="C38" s="143"/>
      <c r="D38" s="144"/>
      <c r="E38" s="144"/>
      <c r="I38" s="143"/>
    </row>
    <row r="39" spans="1:9" ht="24" customHeight="1" x14ac:dyDescent="0.25">
      <c r="A39" s="143"/>
      <c r="B39" s="143"/>
      <c r="C39" s="143"/>
      <c r="D39" s="143"/>
      <c r="E39" s="143"/>
      <c r="I39" s="143"/>
    </row>
    <row r="40" spans="1:9" x14ac:dyDescent="0.25">
      <c r="A40" s="143"/>
      <c r="B40" s="143"/>
      <c r="C40" s="143"/>
      <c r="D40" s="143"/>
      <c r="E40" s="143"/>
      <c r="I40" s="143"/>
    </row>
    <row r="41" spans="1:9" x14ac:dyDescent="0.25">
      <c r="A41" s="143"/>
      <c r="B41" s="143"/>
      <c r="C41" s="143"/>
      <c r="D41" s="143"/>
      <c r="E41" s="143"/>
      <c r="I41" s="143"/>
    </row>
    <row r="42" spans="1:9" x14ac:dyDescent="0.25">
      <c r="A42" s="143"/>
      <c r="B42" s="143"/>
      <c r="C42" s="143"/>
      <c r="D42" s="143"/>
      <c r="E42" s="143"/>
      <c r="I42" s="143"/>
    </row>
    <row r="43" spans="1:9" x14ac:dyDescent="0.25">
      <c r="A43" s="143"/>
      <c r="B43" s="143"/>
      <c r="C43" s="143"/>
      <c r="D43" s="143"/>
      <c r="E43" s="143"/>
      <c r="I43" s="143"/>
    </row>
    <row r="44" spans="1:9" x14ac:dyDescent="0.25">
      <c r="A44" s="143"/>
      <c r="B44" s="143"/>
      <c r="C44" s="143"/>
      <c r="D44" s="143"/>
      <c r="E44" s="143"/>
      <c r="I44" s="143"/>
    </row>
    <row r="45" spans="1:9" x14ac:dyDescent="0.25">
      <c r="A45" s="143"/>
      <c r="B45" s="143"/>
      <c r="C45" s="143"/>
      <c r="D45" s="143"/>
      <c r="E45" s="143"/>
      <c r="I45" s="143"/>
    </row>
  </sheetData>
  <mergeCells count="8">
    <mergeCell ref="I4:I5"/>
    <mergeCell ref="D31:E31"/>
    <mergeCell ref="D32:E32"/>
    <mergeCell ref="A4:A5"/>
    <mergeCell ref="B4:B5"/>
    <mergeCell ref="C4:C5"/>
    <mergeCell ref="D4:D5"/>
    <mergeCell ref="E4:E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E1943D-8472-4860-B56E-23E45689FECE}">
  <dimension ref="A1:E62"/>
  <sheetViews>
    <sheetView tabSelected="1" topLeftCell="A7" zoomScale="90" zoomScaleNormal="90" workbookViewId="0">
      <selection activeCell="D20" sqref="D20"/>
    </sheetView>
  </sheetViews>
  <sheetFormatPr baseColWidth="10" defaultRowHeight="12" x14ac:dyDescent="0.25"/>
  <cols>
    <col min="1" max="1" width="50" style="1" customWidth="1"/>
    <col min="2" max="2" width="37.140625" style="1" customWidth="1"/>
    <col min="3" max="3" width="21.140625" style="1" bestFit="1" customWidth="1"/>
    <col min="4" max="4" width="16.42578125" style="1" bestFit="1" customWidth="1"/>
    <col min="5" max="5" width="17" style="1" customWidth="1"/>
    <col min="6" max="16384" width="11.42578125" style="1"/>
  </cols>
  <sheetData>
    <row r="1" spans="1:5" ht="20.25" x14ac:dyDescent="0.25">
      <c r="A1" s="275" t="s">
        <v>131</v>
      </c>
      <c r="B1" s="163"/>
      <c r="C1" s="164"/>
      <c r="D1" s="164"/>
      <c r="E1" s="164"/>
    </row>
    <row r="2" spans="1:5" ht="14.25" x14ac:dyDescent="0.25">
      <c r="D2" s="36"/>
      <c r="E2" s="36"/>
    </row>
    <row r="3" spans="1:5" ht="24" customHeight="1" thickBot="1" x14ac:dyDescent="0.3">
      <c r="A3" s="159"/>
      <c r="B3" s="160"/>
      <c r="C3" s="158"/>
      <c r="D3" s="161"/>
      <c r="E3" s="161"/>
    </row>
    <row r="4" spans="1:5" ht="18" customHeight="1" thickBot="1" x14ac:dyDescent="0.3">
      <c r="A4" s="352" t="s">
        <v>128</v>
      </c>
      <c r="B4" s="352" t="s">
        <v>129</v>
      </c>
      <c r="C4" s="352" t="s">
        <v>2</v>
      </c>
      <c r="D4" s="352" t="s">
        <v>91</v>
      </c>
      <c r="E4" s="352" t="s">
        <v>127</v>
      </c>
    </row>
    <row r="5" spans="1:5" ht="8.25" customHeight="1" thickBot="1" x14ac:dyDescent="0.3">
      <c r="A5" s="353"/>
      <c r="B5" s="352"/>
      <c r="C5" s="352"/>
      <c r="D5" s="352"/>
      <c r="E5" s="352"/>
    </row>
    <row r="6" spans="1:5" ht="17.25" customHeight="1" thickBot="1" x14ac:dyDescent="0.3">
      <c r="A6" s="241" t="s">
        <v>43</v>
      </c>
      <c r="B6" s="242" t="s">
        <v>69</v>
      </c>
      <c r="C6" s="243" t="s">
        <v>103</v>
      </c>
      <c r="D6" s="244">
        <v>7.4999999999999997E-3</v>
      </c>
      <c r="E6" s="244">
        <v>0.12889999999999999</v>
      </c>
    </row>
    <row r="7" spans="1:5" ht="17.25" customHeight="1" thickBot="1" x14ac:dyDescent="0.3">
      <c r="A7" s="358"/>
      <c r="B7" s="355"/>
      <c r="C7" s="355"/>
      <c r="D7" s="355"/>
      <c r="E7" s="355"/>
    </row>
    <row r="8" spans="1:5" ht="17.25" customHeight="1" thickBot="1" x14ac:dyDescent="0.3">
      <c r="A8" s="241" t="s">
        <v>44</v>
      </c>
      <c r="B8" s="245" t="s">
        <v>104</v>
      </c>
      <c r="C8" s="365" t="s">
        <v>105</v>
      </c>
      <c r="D8" s="366"/>
      <c r="E8" s="367"/>
    </row>
    <row r="9" spans="1:5" ht="17.25" customHeight="1" thickBot="1" x14ac:dyDescent="0.3">
      <c r="A9" s="358"/>
      <c r="B9" s="355"/>
      <c r="C9" s="355"/>
      <c r="D9" s="355"/>
      <c r="E9" s="355"/>
    </row>
    <row r="10" spans="1:5" ht="17.25" customHeight="1" thickBot="1" x14ac:dyDescent="0.3">
      <c r="A10" s="241" t="s">
        <v>45</v>
      </c>
      <c r="B10" s="246" t="s">
        <v>33</v>
      </c>
      <c r="C10" s="365" t="s">
        <v>105</v>
      </c>
      <c r="D10" s="366"/>
      <c r="E10" s="367"/>
    </row>
    <row r="11" spans="1:5" ht="17.25" customHeight="1" thickBot="1" x14ac:dyDescent="0.3">
      <c r="A11" s="358"/>
      <c r="B11" s="355"/>
      <c r="C11" s="355"/>
      <c r="D11" s="355"/>
      <c r="E11" s="355"/>
    </row>
    <row r="12" spans="1:5" ht="17.25" customHeight="1" thickBot="1" x14ac:dyDescent="0.3">
      <c r="A12" s="241" t="s">
        <v>46</v>
      </c>
      <c r="B12" s="242" t="s">
        <v>75</v>
      </c>
      <c r="C12" s="243" t="s">
        <v>103</v>
      </c>
      <c r="D12" s="247"/>
      <c r="E12" s="244" t="s">
        <v>107</v>
      </c>
    </row>
    <row r="13" spans="1:5" ht="17.25" customHeight="1" thickBot="1" x14ac:dyDescent="0.3">
      <c r="A13" s="358"/>
      <c r="B13" s="355"/>
      <c r="C13" s="355"/>
      <c r="D13" s="355"/>
      <c r="E13" s="355"/>
    </row>
    <row r="14" spans="1:5" ht="17.25" customHeight="1" thickBot="1" x14ac:dyDescent="0.3">
      <c r="A14" s="245"/>
      <c r="B14" s="248" t="s">
        <v>16</v>
      </c>
      <c r="C14" s="243"/>
      <c r="D14" s="247"/>
      <c r="E14" s="249"/>
    </row>
    <row r="15" spans="1:5" ht="17.25" customHeight="1" thickBot="1" x14ac:dyDescent="0.3">
      <c r="A15" s="241" t="s">
        <v>47</v>
      </c>
      <c r="B15" s="242" t="s">
        <v>108</v>
      </c>
      <c r="C15" s="250" t="s">
        <v>106</v>
      </c>
      <c r="D15" s="244">
        <v>6.9000000000000006E-2</v>
      </c>
      <c r="E15" s="251">
        <v>8.5500000000000007E-2</v>
      </c>
    </row>
    <row r="16" spans="1:5" ht="17.25" customHeight="1" thickBot="1" x14ac:dyDescent="0.3">
      <c r="A16" s="358"/>
      <c r="B16" s="355"/>
      <c r="C16" s="355"/>
      <c r="D16" s="355"/>
      <c r="E16" s="355"/>
    </row>
    <row r="17" spans="1:5" ht="17.25" customHeight="1" thickBot="1" x14ac:dyDescent="0.3">
      <c r="A17" s="241" t="s">
        <v>48</v>
      </c>
      <c r="B17" s="242" t="s">
        <v>109</v>
      </c>
      <c r="C17" s="243" t="s">
        <v>103</v>
      </c>
      <c r="D17" s="244">
        <v>4.0000000000000001E-3</v>
      </c>
      <c r="E17" s="251">
        <v>1.9E-2</v>
      </c>
    </row>
    <row r="18" spans="1:5" ht="17.25" customHeight="1" thickBot="1" x14ac:dyDescent="0.3">
      <c r="A18" s="358"/>
      <c r="B18" s="355"/>
      <c r="C18" s="355"/>
      <c r="D18" s="355"/>
      <c r="E18" s="355"/>
    </row>
    <row r="19" spans="1:5" ht="17.25" customHeight="1" thickBot="1" x14ac:dyDescent="0.3">
      <c r="A19" s="362" t="s">
        <v>94</v>
      </c>
      <c r="B19" s="252" t="s">
        <v>120</v>
      </c>
      <c r="C19" s="253" t="s">
        <v>110</v>
      </c>
      <c r="D19" s="254">
        <v>3.1E-2</v>
      </c>
      <c r="E19" s="255">
        <v>4.65E-2</v>
      </c>
    </row>
    <row r="20" spans="1:5" ht="17.25" customHeight="1" thickBot="1" x14ac:dyDescent="0.3">
      <c r="A20" s="363"/>
      <c r="B20" s="252" t="s">
        <v>121</v>
      </c>
      <c r="C20" s="253" t="s">
        <v>110</v>
      </c>
      <c r="D20" s="254">
        <v>8.0000000000000002E-3</v>
      </c>
      <c r="E20" s="255">
        <v>1.2E-2</v>
      </c>
    </row>
    <row r="21" spans="1:5" ht="17.25" customHeight="1" thickBot="1" x14ac:dyDescent="0.3">
      <c r="A21" s="364"/>
      <c r="B21" s="256" t="s">
        <v>138</v>
      </c>
      <c r="C21" s="253"/>
      <c r="D21" s="244">
        <f>SUM(D19:D20)</f>
        <v>3.9E-2</v>
      </c>
      <c r="E21" s="251">
        <f>SUM(E19:E20)</f>
        <v>5.8499999999999996E-2</v>
      </c>
    </row>
    <row r="22" spans="1:5" ht="10.5" customHeight="1" thickBot="1" x14ac:dyDescent="0.3">
      <c r="A22" s="358"/>
      <c r="B22" s="355"/>
      <c r="C22" s="355"/>
      <c r="D22" s="355"/>
      <c r="E22" s="355"/>
    </row>
    <row r="23" spans="1:5" ht="17.25" customHeight="1" thickBot="1" x14ac:dyDescent="0.3">
      <c r="A23" s="362" t="s">
        <v>95</v>
      </c>
      <c r="B23" s="252" t="s">
        <v>120</v>
      </c>
      <c r="C23" s="253" t="s">
        <v>122</v>
      </c>
      <c r="D23" s="254">
        <v>8.1000000000000003E-2</v>
      </c>
      <c r="E23" s="255">
        <v>0.1215</v>
      </c>
    </row>
    <row r="24" spans="1:5" ht="17.25" customHeight="1" thickBot="1" x14ac:dyDescent="0.3">
      <c r="A24" s="363"/>
      <c r="B24" s="252" t="s">
        <v>121</v>
      </c>
      <c r="C24" s="253" t="s">
        <v>122</v>
      </c>
      <c r="D24" s="254">
        <v>8.9999999999999993E-3</v>
      </c>
      <c r="E24" s="255">
        <v>1.2999999999999999E-2</v>
      </c>
    </row>
    <row r="25" spans="1:5" ht="17.25" customHeight="1" thickBot="1" x14ac:dyDescent="0.3">
      <c r="A25" s="364"/>
      <c r="B25" s="256" t="s">
        <v>138</v>
      </c>
      <c r="C25" s="253"/>
      <c r="D25" s="244">
        <f>SUM(D23:D24)</f>
        <v>0.09</v>
      </c>
      <c r="E25" s="251">
        <f>SUM(E23:E24)</f>
        <v>0.13450000000000001</v>
      </c>
    </row>
    <row r="26" spans="1:5" ht="17.25" customHeight="1" thickBot="1" x14ac:dyDescent="0.3">
      <c r="A26" s="257"/>
      <c r="B26" s="252"/>
      <c r="C26" s="253"/>
      <c r="D26" s="254"/>
      <c r="E26" s="258"/>
    </row>
    <row r="27" spans="1:5" ht="17.25" customHeight="1" thickBot="1" x14ac:dyDescent="0.3">
      <c r="A27" s="241" t="s">
        <v>53</v>
      </c>
      <c r="B27" s="245"/>
      <c r="C27" s="259"/>
      <c r="D27" s="260"/>
      <c r="E27" s="259"/>
    </row>
    <row r="28" spans="1:5" ht="17.25" customHeight="1" thickBot="1" x14ac:dyDescent="0.3">
      <c r="A28" s="358"/>
      <c r="B28" s="355"/>
      <c r="C28" s="355"/>
      <c r="D28" s="355"/>
      <c r="E28" s="355"/>
    </row>
    <row r="29" spans="1:5" ht="17.25" customHeight="1" thickBot="1" x14ac:dyDescent="0.3">
      <c r="A29" s="241" t="s">
        <v>55</v>
      </c>
      <c r="B29" s="242" t="s">
        <v>72</v>
      </c>
      <c r="C29" s="245"/>
      <c r="D29" s="245"/>
      <c r="E29" s="261" t="s">
        <v>111</v>
      </c>
    </row>
    <row r="30" spans="1:5" ht="13.5" customHeight="1" thickBot="1" x14ac:dyDescent="0.3">
      <c r="A30" s="358"/>
      <c r="B30" s="355"/>
      <c r="C30" s="355"/>
      <c r="D30" s="355"/>
      <c r="E30" s="355"/>
    </row>
    <row r="31" spans="1:5" ht="17.25" customHeight="1" thickBot="1" x14ac:dyDescent="0.3">
      <c r="A31" s="362" t="s">
        <v>56</v>
      </c>
      <c r="B31" s="242" t="s">
        <v>112</v>
      </c>
      <c r="C31" s="243" t="s">
        <v>113</v>
      </c>
      <c r="D31" s="262">
        <v>2.4E-2</v>
      </c>
      <c r="E31" s="255">
        <v>4.0500000000000001E-2</v>
      </c>
    </row>
    <row r="32" spans="1:5" ht="17.25" customHeight="1" thickBot="1" x14ac:dyDescent="0.3">
      <c r="A32" s="363"/>
      <c r="B32" s="245" t="s">
        <v>78</v>
      </c>
      <c r="C32" s="243" t="s">
        <v>113</v>
      </c>
      <c r="D32" s="245"/>
      <c r="E32" s="255">
        <v>1.5E-3</v>
      </c>
    </row>
    <row r="33" spans="1:5" ht="17.25" customHeight="1" thickBot="1" x14ac:dyDescent="0.3">
      <c r="A33" s="364"/>
      <c r="B33" s="256" t="s">
        <v>138</v>
      </c>
      <c r="C33" s="253"/>
      <c r="D33" s="244">
        <f>SUM(D31:D32)</f>
        <v>2.4E-2</v>
      </c>
      <c r="E33" s="251">
        <f>SUM(E31:E32)</f>
        <v>4.2000000000000003E-2</v>
      </c>
    </row>
    <row r="34" spans="1:5" ht="17.25" customHeight="1" thickBot="1" x14ac:dyDescent="0.3">
      <c r="A34" s="358"/>
      <c r="B34" s="355"/>
      <c r="C34" s="355"/>
      <c r="D34" s="355"/>
      <c r="E34" s="355"/>
    </row>
    <row r="35" spans="1:5" ht="17.25" customHeight="1" thickBot="1" x14ac:dyDescent="0.3">
      <c r="A35" s="362" t="s">
        <v>96</v>
      </c>
      <c r="B35" s="242" t="s">
        <v>71</v>
      </c>
      <c r="C35" s="243" t="s">
        <v>114</v>
      </c>
      <c r="D35" s="260"/>
      <c r="E35" s="243" t="s">
        <v>107</v>
      </c>
    </row>
    <row r="36" spans="1:5" ht="17.25" customHeight="1" thickBot="1" x14ac:dyDescent="0.3">
      <c r="A36" s="363"/>
      <c r="B36" s="242" t="s">
        <v>73</v>
      </c>
      <c r="C36" s="250" t="s">
        <v>115</v>
      </c>
      <c r="D36" s="245"/>
      <c r="E36" s="250" t="s">
        <v>116</v>
      </c>
    </row>
    <row r="37" spans="1:5" ht="23.25" customHeight="1" thickBot="1" x14ac:dyDescent="0.3">
      <c r="A37" s="363"/>
      <c r="B37" s="242" t="s">
        <v>74</v>
      </c>
      <c r="C37" s="243" t="s">
        <v>114</v>
      </c>
      <c r="D37" s="245"/>
      <c r="E37" s="255">
        <v>3.0000000000000001E-3</v>
      </c>
    </row>
    <row r="38" spans="1:5" ht="17.25" customHeight="1" thickBot="1" x14ac:dyDescent="0.3">
      <c r="A38" s="363"/>
      <c r="B38" s="242" t="s">
        <v>21</v>
      </c>
      <c r="C38" s="250" t="s">
        <v>114</v>
      </c>
      <c r="D38" s="245"/>
      <c r="E38" s="263">
        <v>1.6000000000000001E-4</v>
      </c>
    </row>
    <row r="39" spans="1:5" ht="17.25" customHeight="1" thickBot="1" x14ac:dyDescent="0.3">
      <c r="A39" s="363"/>
      <c r="B39" s="242" t="s">
        <v>39</v>
      </c>
      <c r="C39" s="245"/>
      <c r="D39" s="245"/>
      <c r="E39" s="255">
        <v>6.7999999999999996E-3</v>
      </c>
    </row>
    <row r="40" spans="1:5" ht="17.25" customHeight="1" thickBot="1" x14ac:dyDescent="0.3">
      <c r="A40" s="363"/>
      <c r="B40" s="242" t="s">
        <v>86</v>
      </c>
      <c r="C40" s="245"/>
      <c r="D40" s="245"/>
      <c r="E40" s="250" t="s">
        <v>117</v>
      </c>
    </row>
    <row r="41" spans="1:5" ht="17.25" customHeight="1" thickBot="1" x14ac:dyDescent="0.3">
      <c r="A41" s="363"/>
      <c r="B41" s="245" t="s">
        <v>123</v>
      </c>
      <c r="C41" s="245"/>
      <c r="D41" s="245"/>
      <c r="E41" s="255">
        <v>4.4999999999999997E-3</v>
      </c>
    </row>
    <row r="42" spans="1:5" ht="23.25" customHeight="1" thickBot="1" x14ac:dyDescent="0.3">
      <c r="A42" s="363"/>
      <c r="B42" s="245" t="s">
        <v>118</v>
      </c>
      <c r="C42" s="264" t="s">
        <v>119</v>
      </c>
      <c r="D42" s="245"/>
      <c r="E42" s="255">
        <v>8.0000000000000002E-3</v>
      </c>
    </row>
    <row r="43" spans="1:5" ht="34.5" thickBot="1" x14ac:dyDescent="0.3">
      <c r="A43" s="364"/>
      <c r="B43" s="256" t="s">
        <v>138</v>
      </c>
      <c r="C43" s="265"/>
      <c r="D43" s="245"/>
      <c r="E43" s="266" t="s">
        <v>146</v>
      </c>
    </row>
    <row r="44" spans="1:5" ht="17.25" customHeight="1" thickBot="1" x14ac:dyDescent="0.3">
      <c r="A44" s="358"/>
      <c r="B44" s="355"/>
      <c r="C44" s="355"/>
      <c r="D44" s="355"/>
      <c r="E44" s="355"/>
    </row>
    <row r="45" spans="1:5" ht="21" customHeight="1" thickBot="1" x14ac:dyDescent="0.3">
      <c r="A45" s="241" t="s">
        <v>60</v>
      </c>
      <c r="B45" s="358"/>
      <c r="C45" s="355"/>
      <c r="D45" s="355"/>
      <c r="E45" s="355"/>
    </row>
    <row r="46" spans="1:5" ht="18" customHeight="1" thickBot="1" x14ac:dyDescent="0.3">
      <c r="A46" s="358"/>
      <c r="B46" s="355"/>
      <c r="C46" s="355"/>
      <c r="D46" s="355"/>
      <c r="E46" s="355"/>
    </row>
    <row r="47" spans="1:5" ht="18" customHeight="1" thickBot="1" x14ac:dyDescent="0.3">
      <c r="A47" s="241" t="s">
        <v>61</v>
      </c>
      <c r="B47" s="245"/>
      <c r="C47" s="359" t="s">
        <v>124</v>
      </c>
      <c r="D47" s="360">
        <v>5.0999999999999997E-2</v>
      </c>
      <c r="E47" s="358"/>
    </row>
    <row r="48" spans="1:5" ht="18" customHeight="1" thickBot="1" x14ac:dyDescent="0.3">
      <c r="A48" s="245"/>
      <c r="B48" s="245"/>
      <c r="C48" s="355"/>
      <c r="D48" s="361"/>
      <c r="E48" s="355"/>
    </row>
    <row r="49" spans="1:5" ht="18" customHeight="1" thickBot="1" x14ac:dyDescent="0.3">
      <c r="A49" s="358"/>
      <c r="B49" s="355"/>
      <c r="C49" s="355"/>
      <c r="D49" s="355"/>
      <c r="E49" s="355"/>
    </row>
    <row r="50" spans="1:5" ht="18" customHeight="1" thickBot="1" x14ac:dyDescent="0.3">
      <c r="A50" s="265"/>
      <c r="B50" s="358"/>
      <c r="C50" s="355"/>
      <c r="D50" s="355"/>
      <c r="E50" s="355"/>
    </row>
    <row r="51" spans="1:5" ht="18" customHeight="1" thickBot="1" x14ac:dyDescent="0.3">
      <c r="A51" s="362" t="s">
        <v>62</v>
      </c>
      <c r="B51" s="245" t="s">
        <v>125</v>
      </c>
      <c r="C51" s="359" t="s">
        <v>124</v>
      </c>
      <c r="D51" s="255">
        <v>2.4E-2</v>
      </c>
      <c r="E51" s="358"/>
    </row>
    <row r="52" spans="1:5" ht="18" customHeight="1" thickBot="1" x14ac:dyDescent="0.3">
      <c r="A52" s="363"/>
      <c r="B52" s="245" t="s">
        <v>126</v>
      </c>
      <c r="C52" s="355"/>
      <c r="D52" s="255">
        <v>5.0000000000000001E-3</v>
      </c>
      <c r="E52" s="355"/>
    </row>
    <row r="53" spans="1:5" ht="18" customHeight="1" thickBot="1" x14ac:dyDescent="0.3">
      <c r="A53" s="364"/>
      <c r="B53" s="256" t="s">
        <v>138</v>
      </c>
      <c r="C53" s="257"/>
      <c r="D53" s="251">
        <f>SUM(D51:D52)</f>
        <v>2.9000000000000001E-2</v>
      </c>
      <c r="E53" s="257"/>
    </row>
    <row r="54" spans="1:5" ht="11.25" customHeight="1" thickBot="1" x14ac:dyDescent="0.3">
      <c r="A54" s="358"/>
      <c r="B54" s="355"/>
      <c r="C54" s="355"/>
      <c r="D54" s="355"/>
      <c r="E54" s="355"/>
    </row>
    <row r="55" spans="1:5" ht="18" customHeight="1" thickBot="1" x14ac:dyDescent="0.3">
      <c r="A55" s="267" t="s">
        <v>63</v>
      </c>
      <c r="B55" s="358"/>
      <c r="C55" s="355"/>
      <c r="D55" s="355"/>
      <c r="E55" s="355"/>
    </row>
    <row r="56" spans="1:5" ht="10.5" customHeight="1" thickBot="1" x14ac:dyDescent="0.3">
      <c r="A56" s="358"/>
      <c r="B56" s="355"/>
      <c r="C56" s="355"/>
      <c r="D56" s="355"/>
      <c r="E56" s="355"/>
    </row>
    <row r="57" spans="1:5" ht="18" customHeight="1" thickBot="1" x14ac:dyDescent="0.3">
      <c r="A57" s="267" t="s">
        <v>64</v>
      </c>
      <c r="B57" s="245"/>
      <c r="C57" s="259"/>
      <c r="D57" s="262"/>
      <c r="E57" s="259"/>
    </row>
    <row r="58" spans="1:5" ht="11.25" customHeight="1" thickBot="1" x14ac:dyDescent="0.3">
      <c r="A58" s="358"/>
      <c r="B58" s="355"/>
      <c r="C58" s="355"/>
      <c r="D58" s="355"/>
      <c r="E58" s="355"/>
    </row>
    <row r="59" spans="1:5" ht="18" customHeight="1" thickBot="1" x14ac:dyDescent="0.3">
      <c r="A59" s="245"/>
      <c r="B59" s="245"/>
      <c r="C59" s="245"/>
      <c r="D59" s="354" t="s">
        <v>65</v>
      </c>
      <c r="E59" s="355"/>
    </row>
    <row r="60" spans="1:5" ht="18" customHeight="1" thickBot="1" x14ac:dyDescent="0.3">
      <c r="A60" s="245"/>
      <c r="B60" s="245"/>
      <c r="C60" s="245"/>
      <c r="D60" s="356" t="s">
        <v>141</v>
      </c>
      <c r="E60" s="357"/>
    </row>
    <row r="61" spans="1:5" ht="26.25" customHeight="1" thickBot="1" x14ac:dyDescent="0.3">
      <c r="A61" s="268" t="s">
        <v>88</v>
      </c>
      <c r="B61" s="269"/>
      <c r="C61" s="268"/>
      <c r="D61" s="162" t="s">
        <v>66</v>
      </c>
      <c r="E61" s="270" t="s">
        <v>130</v>
      </c>
    </row>
    <row r="62" spans="1:5" ht="81" customHeight="1" thickBot="1" x14ac:dyDescent="0.3">
      <c r="A62" s="271"/>
      <c r="B62" s="272"/>
      <c r="C62" s="272"/>
      <c r="D62" s="273" t="s">
        <v>142</v>
      </c>
      <c r="E62" s="274" t="s">
        <v>143</v>
      </c>
    </row>
  </sheetData>
  <mergeCells count="38">
    <mergeCell ref="A35:A43"/>
    <mergeCell ref="A49:E49"/>
    <mergeCell ref="A54:E54"/>
    <mergeCell ref="A56:E56"/>
    <mergeCell ref="C8:E8"/>
    <mergeCell ref="C10:E10"/>
    <mergeCell ref="A19:A21"/>
    <mergeCell ref="A23:A25"/>
    <mergeCell ref="A31:A33"/>
    <mergeCell ref="A28:E28"/>
    <mergeCell ref="A30:E30"/>
    <mergeCell ref="A58:E58"/>
    <mergeCell ref="E47:E48"/>
    <mergeCell ref="E51:E52"/>
    <mergeCell ref="B50:E50"/>
    <mergeCell ref="B55:E55"/>
    <mergeCell ref="A51:A53"/>
    <mergeCell ref="D59:E59"/>
    <mergeCell ref="D60:E60"/>
    <mergeCell ref="A7:E7"/>
    <mergeCell ref="A9:E9"/>
    <mergeCell ref="A11:E11"/>
    <mergeCell ref="A13:E13"/>
    <mergeCell ref="A16:E16"/>
    <mergeCell ref="A18:E18"/>
    <mergeCell ref="A22:E22"/>
    <mergeCell ref="C51:C52"/>
    <mergeCell ref="A34:E34"/>
    <mergeCell ref="C47:C48"/>
    <mergeCell ref="D47:D48"/>
    <mergeCell ref="A44:E44"/>
    <mergeCell ref="A46:E46"/>
    <mergeCell ref="B45:E45"/>
    <mergeCell ref="B4:B5"/>
    <mergeCell ref="C4:C5"/>
    <mergeCell ref="D4:D5"/>
    <mergeCell ref="E4:E5"/>
    <mergeCell ref="A4:A5"/>
  </mergeCells>
  <pageMargins left="0" right="0" top="0" bottom="0" header="0" footer="0"/>
  <pageSetup paperSize="9" orientation="landscape" verticalDpi="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169ABB-CC6B-4F58-A35F-5ED7D6531115}">
  <dimension ref="A1:L76"/>
  <sheetViews>
    <sheetView zoomScale="90" zoomScaleNormal="90" workbookViewId="0">
      <selection activeCell="G7" sqref="G7"/>
    </sheetView>
  </sheetViews>
  <sheetFormatPr baseColWidth="10" defaultRowHeight="12" x14ac:dyDescent="0.25"/>
  <cols>
    <col min="1" max="1" width="53" style="217" customWidth="1"/>
    <col min="2" max="2" width="35.5703125" style="217" customWidth="1"/>
    <col min="3" max="3" width="16.28515625" style="217" customWidth="1"/>
    <col min="4" max="4" width="16.42578125" style="217" bestFit="1" customWidth="1"/>
    <col min="5" max="5" width="21" style="239" customWidth="1"/>
    <col min="6" max="16384" width="11.42578125" style="217"/>
  </cols>
  <sheetData>
    <row r="1" spans="1:12" ht="21" x14ac:dyDescent="0.25">
      <c r="A1" s="390" t="s">
        <v>139</v>
      </c>
      <c r="B1" s="391"/>
      <c r="C1" s="391"/>
      <c r="D1" s="391"/>
      <c r="E1" s="391"/>
    </row>
    <row r="2" spans="1:12" ht="18" x14ac:dyDescent="0.25">
      <c r="D2" s="218"/>
      <c r="E2" s="219"/>
      <c r="F2" s="220"/>
      <c r="H2" s="221"/>
      <c r="I2" s="222"/>
      <c r="J2" s="222"/>
      <c r="K2" s="222"/>
      <c r="L2" s="223"/>
    </row>
    <row r="3" spans="1:12" ht="24" customHeight="1" thickBot="1" x14ac:dyDescent="0.3">
      <c r="A3" s="224"/>
      <c r="B3" s="225"/>
      <c r="C3" s="226"/>
      <c r="D3" s="227"/>
      <c r="E3" s="228"/>
      <c r="H3" s="223"/>
      <c r="I3" s="223"/>
      <c r="J3" s="229"/>
      <c r="K3" s="229"/>
      <c r="L3" s="229"/>
    </row>
    <row r="4" spans="1:12" ht="18" customHeight="1" thickBot="1" x14ac:dyDescent="0.3">
      <c r="A4" s="402" t="s">
        <v>128</v>
      </c>
      <c r="B4" s="402" t="s">
        <v>129</v>
      </c>
      <c r="C4" s="402" t="s">
        <v>2</v>
      </c>
      <c r="D4" s="402" t="s">
        <v>91</v>
      </c>
      <c r="E4" s="402" t="s">
        <v>127</v>
      </c>
      <c r="H4" s="225"/>
      <c r="I4" s="226"/>
      <c r="J4" s="227"/>
      <c r="K4" s="227"/>
      <c r="L4" s="227"/>
    </row>
    <row r="5" spans="1:12" ht="8.25" customHeight="1" thickBot="1" x14ac:dyDescent="0.3">
      <c r="A5" s="403"/>
      <c r="B5" s="402"/>
      <c r="C5" s="402"/>
      <c r="D5" s="402"/>
      <c r="E5" s="402"/>
      <c r="H5" s="388"/>
      <c r="I5" s="389"/>
      <c r="J5" s="389"/>
      <c r="K5" s="389"/>
      <c r="L5" s="389"/>
    </row>
    <row r="6" spans="1:12" ht="17.25" customHeight="1" thickBot="1" x14ac:dyDescent="0.3">
      <c r="A6" s="276" t="s">
        <v>43</v>
      </c>
      <c r="B6" s="277" t="s">
        <v>69</v>
      </c>
      <c r="C6" s="278" t="s">
        <v>103</v>
      </c>
      <c r="D6" s="279">
        <v>7.4999999999999997E-3</v>
      </c>
      <c r="E6" s="279">
        <v>0.12889999999999999</v>
      </c>
      <c r="H6" s="388"/>
      <c r="I6" s="389"/>
      <c r="J6" s="389"/>
      <c r="K6" s="389"/>
      <c r="L6" s="389"/>
    </row>
    <row r="7" spans="1:12" ht="17.25" customHeight="1" thickBot="1" x14ac:dyDescent="0.3">
      <c r="A7" s="368"/>
      <c r="B7" s="369"/>
      <c r="C7" s="369"/>
      <c r="D7" s="369"/>
      <c r="E7" s="369"/>
      <c r="H7" s="230"/>
      <c r="I7" s="230"/>
      <c r="J7" s="230"/>
      <c r="K7" s="230"/>
      <c r="L7" s="230"/>
    </row>
    <row r="8" spans="1:12" ht="17.25" customHeight="1" thickBot="1" x14ac:dyDescent="0.3">
      <c r="A8" s="276" t="s">
        <v>44</v>
      </c>
      <c r="B8" s="280" t="s">
        <v>104</v>
      </c>
      <c r="C8" s="373" t="s">
        <v>105</v>
      </c>
      <c r="D8" s="374"/>
      <c r="E8" s="401"/>
      <c r="H8" s="225"/>
      <c r="I8" s="231"/>
      <c r="J8" s="232"/>
      <c r="K8" s="231"/>
      <c r="L8" s="233"/>
    </row>
    <row r="9" spans="1:12" ht="17.25" customHeight="1" thickBot="1" x14ac:dyDescent="0.3">
      <c r="A9" s="368"/>
      <c r="B9" s="369"/>
      <c r="C9" s="369"/>
      <c r="D9" s="369"/>
      <c r="E9" s="369"/>
      <c r="H9" s="225"/>
      <c r="I9" s="231"/>
      <c r="J9" s="232"/>
      <c r="K9" s="231"/>
      <c r="L9" s="233"/>
    </row>
    <row r="10" spans="1:12" ht="17.25" customHeight="1" thickBot="1" x14ac:dyDescent="0.3">
      <c r="A10" s="276" t="s">
        <v>45</v>
      </c>
      <c r="B10" s="281" t="s">
        <v>33</v>
      </c>
      <c r="C10" s="373" t="s">
        <v>105</v>
      </c>
      <c r="D10" s="374"/>
      <c r="E10" s="375"/>
      <c r="H10" s="234"/>
      <c r="I10" s="231"/>
      <c r="J10" s="232"/>
      <c r="K10" s="235"/>
      <c r="L10" s="233"/>
    </row>
    <row r="11" spans="1:12" ht="17.25" customHeight="1" thickBot="1" x14ac:dyDescent="0.3">
      <c r="A11" s="368"/>
      <c r="B11" s="369"/>
      <c r="C11" s="369"/>
      <c r="D11" s="369"/>
      <c r="E11" s="369"/>
      <c r="H11" s="230"/>
      <c r="I11" s="231"/>
      <c r="J11" s="236"/>
      <c r="K11" s="237"/>
      <c r="L11" s="233"/>
    </row>
    <row r="12" spans="1:12" ht="17.25" customHeight="1" thickBot="1" x14ac:dyDescent="0.3">
      <c r="A12" s="276" t="s">
        <v>46</v>
      </c>
      <c r="B12" s="277" t="s">
        <v>75</v>
      </c>
      <c r="C12" s="278" t="s">
        <v>103</v>
      </c>
      <c r="D12" s="282"/>
      <c r="E12" s="279" t="s">
        <v>107</v>
      </c>
      <c r="H12" s="230"/>
      <c r="I12" s="231"/>
      <c r="J12" s="236"/>
      <c r="K12" s="237"/>
      <c r="L12" s="233"/>
    </row>
    <row r="13" spans="1:12" ht="17.25" customHeight="1" thickBot="1" x14ac:dyDescent="0.3">
      <c r="A13" s="368"/>
      <c r="B13" s="369"/>
      <c r="C13" s="369"/>
      <c r="D13" s="369"/>
      <c r="E13" s="369"/>
      <c r="H13" s="225"/>
      <c r="I13" s="231"/>
      <c r="J13" s="232"/>
      <c r="K13" s="231"/>
      <c r="L13" s="233"/>
    </row>
    <row r="14" spans="1:12" ht="9" customHeight="1" thickBot="1" x14ac:dyDescent="0.3">
      <c r="A14" s="280"/>
      <c r="B14" s="283" t="s">
        <v>16</v>
      </c>
      <c r="C14" s="278"/>
      <c r="D14" s="282"/>
      <c r="E14" s="282"/>
      <c r="H14" s="225"/>
      <c r="I14" s="225"/>
      <c r="J14" s="225"/>
      <c r="K14" s="225"/>
      <c r="L14" s="225"/>
    </row>
    <row r="15" spans="1:12" ht="17.25" customHeight="1" thickBot="1" x14ac:dyDescent="0.3">
      <c r="A15" s="276" t="s">
        <v>47</v>
      </c>
      <c r="B15" s="277" t="s">
        <v>108</v>
      </c>
      <c r="C15" s="284" t="s">
        <v>106</v>
      </c>
      <c r="D15" s="279">
        <v>6.9000000000000006E-2</v>
      </c>
      <c r="E15" s="279">
        <v>8.5500000000000007E-2</v>
      </c>
      <c r="H15" s="225"/>
      <c r="I15" s="225"/>
      <c r="J15" s="225"/>
      <c r="K15" s="225"/>
      <c r="L15" s="225"/>
    </row>
    <row r="16" spans="1:12" ht="10.5" customHeight="1" thickBot="1" x14ac:dyDescent="0.3">
      <c r="A16" s="368"/>
      <c r="B16" s="369"/>
      <c r="C16" s="369"/>
      <c r="D16" s="369"/>
      <c r="E16" s="369"/>
      <c r="H16" s="225"/>
      <c r="I16" s="225"/>
      <c r="J16" s="225"/>
      <c r="K16" s="225"/>
      <c r="L16" s="225"/>
    </row>
    <row r="17" spans="1:12" ht="17.25" customHeight="1" thickBot="1" x14ac:dyDescent="0.3">
      <c r="A17" s="276" t="s">
        <v>48</v>
      </c>
      <c r="B17" s="277" t="s">
        <v>109</v>
      </c>
      <c r="C17" s="278" t="s">
        <v>103</v>
      </c>
      <c r="D17" s="279">
        <v>4.0000000000000001E-3</v>
      </c>
      <c r="E17" s="279">
        <v>1.9E-2</v>
      </c>
      <c r="H17" s="225"/>
      <c r="I17" s="225"/>
      <c r="J17" s="225"/>
      <c r="K17" s="225"/>
      <c r="L17" s="225"/>
    </row>
    <row r="18" spans="1:12" ht="17.25" customHeight="1" thickBot="1" x14ac:dyDescent="0.3">
      <c r="A18" s="368"/>
      <c r="B18" s="369"/>
      <c r="C18" s="369"/>
      <c r="D18" s="369"/>
      <c r="E18" s="369"/>
      <c r="H18" s="225"/>
      <c r="I18" s="225"/>
      <c r="J18" s="225"/>
      <c r="K18" s="225"/>
      <c r="L18" s="225"/>
    </row>
    <row r="19" spans="1:12" ht="17.25" customHeight="1" thickBot="1" x14ac:dyDescent="0.3">
      <c r="A19" s="370" t="s">
        <v>49</v>
      </c>
      <c r="B19" s="285" t="s">
        <v>120</v>
      </c>
      <c r="C19" s="286" t="s">
        <v>106</v>
      </c>
      <c r="D19" s="287">
        <v>3.1E-2</v>
      </c>
      <c r="E19" s="288">
        <v>4.65E-2</v>
      </c>
      <c r="H19" s="225"/>
      <c r="I19" s="225"/>
      <c r="J19" s="225"/>
      <c r="K19" s="225"/>
      <c r="L19" s="225"/>
    </row>
    <row r="20" spans="1:12" ht="17.25" customHeight="1" thickBot="1" x14ac:dyDescent="0.3">
      <c r="A20" s="371"/>
      <c r="B20" s="285" t="s">
        <v>80</v>
      </c>
      <c r="C20" s="286" t="s">
        <v>106</v>
      </c>
      <c r="D20" s="287">
        <v>8.0000000000000002E-3</v>
      </c>
      <c r="E20" s="288">
        <v>1.2E-2</v>
      </c>
      <c r="H20" s="225"/>
      <c r="I20" s="225"/>
      <c r="J20" s="225"/>
      <c r="K20" s="225"/>
      <c r="L20" s="225"/>
    </row>
    <row r="21" spans="1:12" ht="17.25" customHeight="1" thickBot="1" x14ac:dyDescent="0.3">
      <c r="A21" s="371"/>
      <c r="B21" s="285" t="s">
        <v>137</v>
      </c>
      <c r="C21" s="286" t="s">
        <v>106</v>
      </c>
      <c r="D21" s="287">
        <v>1.2999999999999999E-3</v>
      </c>
      <c r="E21" s="288">
        <v>2.2000000000000001E-3</v>
      </c>
      <c r="H21" s="225"/>
      <c r="I21" s="225"/>
      <c r="J21" s="225"/>
      <c r="K21" s="225"/>
      <c r="L21" s="225"/>
    </row>
    <row r="22" spans="1:12" ht="17.25" customHeight="1" thickBot="1" x14ac:dyDescent="0.3">
      <c r="A22" s="372"/>
      <c r="B22" s="289" t="s">
        <v>138</v>
      </c>
      <c r="C22" s="286"/>
      <c r="D22" s="279">
        <f>SUM(D19:D21)</f>
        <v>4.0300000000000002E-2</v>
      </c>
      <c r="E22" s="290">
        <f>SUM(E19:E21)</f>
        <v>6.0699999999999997E-2</v>
      </c>
      <c r="J22" s="225"/>
      <c r="K22" s="225"/>
      <c r="L22" s="225"/>
    </row>
    <row r="23" spans="1:12" ht="11.25" customHeight="1" thickBot="1" x14ac:dyDescent="0.3">
      <c r="A23" s="291"/>
      <c r="B23" s="285"/>
      <c r="C23" s="286"/>
      <c r="D23" s="287"/>
      <c r="E23" s="288"/>
      <c r="J23" s="225"/>
      <c r="K23" s="225"/>
      <c r="L23" s="225"/>
    </row>
    <row r="24" spans="1:12" ht="17.25" customHeight="1" thickBot="1" x14ac:dyDescent="0.3">
      <c r="A24" s="392" t="s">
        <v>50</v>
      </c>
      <c r="B24" s="393" t="s">
        <v>133</v>
      </c>
      <c r="C24" s="395"/>
      <c r="D24" s="397">
        <v>7.8E-2</v>
      </c>
      <c r="E24" s="399">
        <v>0.1275</v>
      </c>
      <c r="J24" s="225"/>
      <c r="K24" s="225"/>
      <c r="L24" s="225"/>
    </row>
    <row r="25" spans="1:12" ht="17.25" customHeight="1" thickBot="1" x14ac:dyDescent="0.3">
      <c r="A25" s="369"/>
      <c r="B25" s="394"/>
      <c r="C25" s="396"/>
      <c r="D25" s="398"/>
      <c r="E25" s="398"/>
      <c r="J25" s="225"/>
      <c r="K25" s="225"/>
      <c r="L25" s="225"/>
    </row>
    <row r="26" spans="1:12" ht="17.25" customHeight="1" thickBot="1" x14ac:dyDescent="0.3">
      <c r="A26" s="368"/>
      <c r="B26" s="369"/>
      <c r="C26" s="369"/>
      <c r="D26" s="369"/>
      <c r="E26" s="369"/>
      <c r="J26" s="225"/>
      <c r="K26" s="225"/>
      <c r="L26" s="225"/>
    </row>
    <row r="27" spans="1:12" ht="17.25" customHeight="1" thickBot="1" x14ac:dyDescent="0.3">
      <c r="A27" s="370" t="s">
        <v>51</v>
      </c>
      <c r="B27" s="285" t="s">
        <v>134</v>
      </c>
      <c r="C27" s="286" t="s">
        <v>135</v>
      </c>
      <c r="D27" s="287">
        <v>7.8E-2</v>
      </c>
      <c r="E27" s="288">
        <v>0.1275</v>
      </c>
      <c r="J27" s="225"/>
      <c r="K27" s="225"/>
      <c r="L27" s="225"/>
    </row>
    <row r="28" spans="1:12" ht="17.25" customHeight="1" thickBot="1" x14ac:dyDescent="0.3">
      <c r="A28" s="400"/>
      <c r="B28" s="285" t="s">
        <v>136</v>
      </c>
      <c r="C28" s="286" t="s">
        <v>135</v>
      </c>
      <c r="D28" s="287">
        <v>8.9999999999999993E-3</v>
      </c>
      <c r="E28" s="288">
        <v>1.2999999999999999E-2</v>
      </c>
      <c r="H28" s="225"/>
      <c r="I28" s="225"/>
      <c r="J28" s="225"/>
      <c r="K28" s="225"/>
      <c r="L28" s="225"/>
    </row>
    <row r="29" spans="1:12" ht="17.25" customHeight="1" thickBot="1" x14ac:dyDescent="0.3">
      <c r="A29" s="371"/>
      <c r="B29" s="285" t="s">
        <v>137</v>
      </c>
      <c r="C29" s="286" t="s">
        <v>135</v>
      </c>
      <c r="D29" s="287">
        <v>1.2999999999999999E-3</v>
      </c>
      <c r="E29" s="288">
        <v>2.2000000000000001E-3</v>
      </c>
      <c r="H29" s="225"/>
      <c r="I29" s="225"/>
      <c r="J29" s="225"/>
      <c r="K29" s="225"/>
      <c r="L29" s="225"/>
    </row>
    <row r="30" spans="1:12" ht="17.25" customHeight="1" thickBot="1" x14ac:dyDescent="0.3">
      <c r="A30" s="372"/>
      <c r="B30" s="289" t="s">
        <v>138</v>
      </c>
      <c r="C30" s="286"/>
      <c r="D30" s="279">
        <f>SUM(D27:D29)</f>
        <v>8.829999999999999E-2</v>
      </c>
      <c r="E30" s="290">
        <f>SUM(E27:E29)</f>
        <v>0.14270000000000002</v>
      </c>
      <c r="H30" s="225"/>
      <c r="I30" s="225"/>
      <c r="J30" s="225"/>
      <c r="K30" s="225"/>
      <c r="L30" s="225"/>
    </row>
    <row r="31" spans="1:12" ht="8.25" customHeight="1" thickBot="1" x14ac:dyDescent="0.3">
      <c r="A31" s="292"/>
      <c r="B31" s="285"/>
      <c r="C31" s="286"/>
      <c r="D31" s="287"/>
      <c r="E31" s="288"/>
      <c r="H31" s="225"/>
      <c r="I31" s="225"/>
      <c r="J31" s="225"/>
      <c r="K31" s="225"/>
      <c r="L31" s="225"/>
    </row>
    <row r="32" spans="1:12" ht="17.25" customHeight="1" thickBot="1" x14ac:dyDescent="0.3">
      <c r="A32" s="276" t="s">
        <v>53</v>
      </c>
      <c r="B32" s="285"/>
      <c r="C32" s="286"/>
      <c r="D32" s="287"/>
      <c r="E32" s="288"/>
      <c r="H32" s="225"/>
      <c r="I32" s="225"/>
      <c r="J32" s="225"/>
      <c r="K32" s="225"/>
      <c r="L32" s="225"/>
    </row>
    <row r="33" spans="1:12" ht="17.25" customHeight="1" thickBot="1" x14ac:dyDescent="0.3">
      <c r="A33" s="280"/>
      <c r="B33" s="280"/>
      <c r="C33" s="293"/>
      <c r="D33" s="294"/>
      <c r="E33" s="278"/>
      <c r="H33" s="238"/>
      <c r="I33" s="238"/>
      <c r="J33" s="238"/>
      <c r="K33" s="238"/>
      <c r="L33" s="238"/>
    </row>
    <row r="34" spans="1:12" ht="17.25" customHeight="1" thickBot="1" x14ac:dyDescent="0.3">
      <c r="A34" s="276" t="s">
        <v>55</v>
      </c>
      <c r="B34" s="277" t="s">
        <v>72</v>
      </c>
      <c r="C34" s="280"/>
      <c r="D34" s="280"/>
      <c r="E34" s="295" t="s">
        <v>111</v>
      </c>
      <c r="H34" s="238"/>
      <c r="I34" s="238"/>
      <c r="J34" s="238"/>
      <c r="K34" s="238"/>
      <c r="L34" s="238"/>
    </row>
    <row r="35" spans="1:12" ht="21.75" customHeight="1" thickBot="1" x14ac:dyDescent="0.3">
      <c r="A35" s="280"/>
      <c r="B35" s="296"/>
      <c r="C35" s="296"/>
      <c r="D35" s="296"/>
      <c r="E35" s="297"/>
    </row>
    <row r="36" spans="1:12" ht="17.25" customHeight="1" thickBot="1" x14ac:dyDescent="0.3">
      <c r="A36" s="370" t="s">
        <v>56</v>
      </c>
      <c r="B36" s="277" t="s">
        <v>112</v>
      </c>
      <c r="C36" s="278" t="s">
        <v>113</v>
      </c>
      <c r="D36" s="298">
        <v>2.4E-2</v>
      </c>
      <c r="E36" s="288">
        <v>4.0500000000000001E-2</v>
      </c>
    </row>
    <row r="37" spans="1:12" ht="17.25" customHeight="1" thickBot="1" x14ac:dyDescent="0.3">
      <c r="A37" s="371"/>
      <c r="B37" s="280" t="s">
        <v>78</v>
      </c>
      <c r="C37" s="278" t="s">
        <v>113</v>
      </c>
      <c r="D37" s="280"/>
      <c r="E37" s="288">
        <v>1.5E-3</v>
      </c>
    </row>
    <row r="38" spans="1:12" ht="17.25" customHeight="1" thickBot="1" x14ac:dyDescent="0.3">
      <c r="A38" s="372"/>
      <c r="B38" s="289" t="s">
        <v>138</v>
      </c>
      <c r="C38" s="278"/>
      <c r="D38" s="280"/>
      <c r="E38" s="290">
        <v>4.2000000000000003E-2</v>
      </c>
    </row>
    <row r="39" spans="1:12" ht="9.75" customHeight="1" thickBot="1" x14ac:dyDescent="0.3">
      <c r="A39" s="280"/>
      <c r="B39" s="296"/>
      <c r="C39" s="296"/>
      <c r="D39" s="296"/>
      <c r="E39" s="297"/>
    </row>
    <row r="40" spans="1:12" ht="17.25" customHeight="1" thickBot="1" x14ac:dyDescent="0.3">
      <c r="A40" s="370" t="s">
        <v>96</v>
      </c>
      <c r="B40" s="277" t="s">
        <v>71</v>
      </c>
      <c r="C40" s="278" t="s">
        <v>114</v>
      </c>
      <c r="D40" s="294"/>
      <c r="E40" s="278" t="s">
        <v>107</v>
      </c>
    </row>
    <row r="41" spans="1:12" ht="17.25" customHeight="1" thickBot="1" x14ac:dyDescent="0.3">
      <c r="A41" s="371"/>
      <c r="B41" s="277" t="s">
        <v>73</v>
      </c>
      <c r="C41" s="284" t="s">
        <v>115</v>
      </c>
      <c r="D41" s="280"/>
      <c r="E41" s="284" t="s">
        <v>116</v>
      </c>
    </row>
    <row r="42" spans="1:12" ht="23.25" customHeight="1" thickBot="1" x14ac:dyDescent="0.3">
      <c r="A42" s="371"/>
      <c r="B42" s="277" t="s">
        <v>74</v>
      </c>
      <c r="C42" s="278" t="s">
        <v>114</v>
      </c>
      <c r="D42" s="280"/>
      <c r="E42" s="288">
        <v>3.0000000000000001E-3</v>
      </c>
    </row>
    <row r="43" spans="1:12" ht="17.25" customHeight="1" thickBot="1" x14ac:dyDescent="0.3">
      <c r="A43" s="371"/>
      <c r="B43" s="277" t="s">
        <v>21</v>
      </c>
      <c r="C43" s="284" t="s">
        <v>114</v>
      </c>
      <c r="D43" s="280"/>
      <c r="E43" s="299">
        <v>1.6000000000000001E-4</v>
      </c>
    </row>
    <row r="44" spans="1:12" ht="17.25" customHeight="1" thickBot="1" x14ac:dyDescent="0.3">
      <c r="A44" s="371"/>
      <c r="B44" s="277" t="s">
        <v>39</v>
      </c>
      <c r="C44" s="280"/>
      <c r="D44" s="280"/>
      <c r="E44" s="288">
        <v>6.7999999999999996E-3</v>
      </c>
    </row>
    <row r="45" spans="1:12" ht="17.25" customHeight="1" thickBot="1" x14ac:dyDescent="0.3">
      <c r="A45" s="371"/>
      <c r="B45" s="277" t="s">
        <v>86</v>
      </c>
      <c r="C45" s="280"/>
      <c r="D45" s="280"/>
      <c r="E45" s="284" t="s">
        <v>117</v>
      </c>
    </row>
    <row r="46" spans="1:12" ht="17.25" customHeight="1" thickBot="1" x14ac:dyDescent="0.3">
      <c r="A46" s="371"/>
      <c r="B46" s="280" t="s">
        <v>123</v>
      </c>
      <c r="C46" s="280"/>
      <c r="D46" s="280"/>
      <c r="E46" s="288">
        <v>4.4999999999999997E-3</v>
      </c>
    </row>
    <row r="47" spans="1:12" ht="23.25" customHeight="1" thickBot="1" x14ac:dyDescent="0.3">
      <c r="A47" s="371"/>
      <c r="B47" s="280" t="s">
        <v>118</v>
      </c>
      <c r="C47" s="300" t="s">
        <v>119</v>
      </c>
      <c r="D47" s="280"/>
      <c r="E47" s="288">
        <v>8.0000000000000002E-3</v>
      </c>
    </row>
    <row r="48" spans="1:12" ht="23.25" customHeight="1" thickBot="1" x14ac:dyDescent="0.3">
      <c r="A48" s="372"/>
      <c r="B48" s="289" t="s">
        <v>138</v>
      </c>
      <c r="C48" s="296"/>
      <c r="D48" s="280"/>
      <c r="E48" s="301" t="s">
        <v>140</v>
      </c>
    </row>
    <row r="49" spans="1:5" ht="12" customHeight="1" thickBot="1" x14ac:dyDescent="0.3">
      <c r="A49" s="280"/>
      <c r="B49" s="291"/>
      <c r="C49" s="291"/>
      <c r="D49" s="291"/>
      <c r="E49" s="302"/>
    </row>
    <row r="50" spans="1:5" ht="21" customHeight="1" thickBot="1" x14ac:dyDescent="0.3">
      <c r="A50" s="276" t="s">
        <v>60</v>
      </c>
      <c r="B50" s="368"/>
      <c r="C50" s="369"/>
      <c r="D50" s="369"/>
      <c r="E50" s="369"/>
    </row>
    <row r="51" spans="1:5" ht="18" customHeight="1" thickBot="1" x14ac:dyDescent="0.3">
      <c r="A51" s="280"/>
      <c r="B51" s="291"/>
      <c r="C51" s="291"/>
      <c r="D51" s="291"/>
      <c r="E51" s="302"/>
    </row>
    <row r="52" spans="1:5" ht="18" customHeight="1" thickBot="1" x14ac:dyDescent="0.3">
      <c r="A52" s="276" t="s">
        <v>61</v>
      </c>
      <c r="B52" s="384"/>
      <c r="C52" s="379" t="s">
        <v>124</v>
      </c>
      <c r="D52" s="380">
        <v>5.0999999999999997E-2</v>
      </c>
      <c r="E52" s="382"/>
    </row>
    <row r="53" spans="1:5" ht="18" customHeight="1" thickBot="1" x14ac:dyDescent="0.3">
      <c r="A53" s="280"/>
      <c r="B53" s="372"/>
      <c r="C53" s="369"/>
      <c r="D53" s="381"/>
      <c r="E53" s="383"/>
    </row>
    <row r="54" spans="1:5" ht="10.5" customHeight="1" thickBot="1" x14ac:dyDescent="0.3">
      <c r="A54" s="385"/>
      <c r="B54" s="386"/>
      <c r="C54" s="386"/>
      <c r="D54" s="386"/>
      <c r="E54" s="387"/>
    </row>
    <row r="55" spans="1:5" ht="18" customHeight="1" thickBot="1" x14ac:dyDescent="0.3">
      <c r="A55" s="370" t="s">
        <v>62</v>
      </c>
      <c r="B55" s="280" t="s">
        <v>125</v>
      </c>
      <c r="C55" s="379" t="s">
        <v>124</v>
      </c>
      <c r="D55" s="288">
        <v>2.4E-2</v>
      </c>
      <c r="E55" s="382"/>
    </row>
    <row r="56" spans="1:5" ht="18" customHeight="1" thickBot="1" x14ac:dyDescent="0.3">
      <c r="A56" s="371"/>
      <c r="B56" s="280" t="s">
        <v>126</v>
      </c>
      <c r="C56" s="369"/>
      <c r="D56" s="288">
        <v>5.0000000000000001E-3</v>
      </c>
      <c r="E56" s="383"/>
    </row>
    <row r="57" spans="1:5" ht="18" customHeight="1" thickBot="1" x14ac:dyDescent="0.3">
      <c r="A57" s="372"/>
      <c r="B57" s="289" t="s">
        <v>138</v>
      </c>
      <c r="C57" s="291"/>
      <c r="D57" s="290">
        <f>SUM(D55:D56)</f>
        <v>2.9000000000000001E-2</v>
      </c>
      <c r="E57" s="302"/>
    </row>
    <row r="58" spans="1:5" ht="10.5" customHeight="1" thickBot="1" x14ac:dyDescent="0.3">
      <c r="A58" s="280"/>
      <c r="B58" s="291"/>
      <c r="C58" s="291"/>
      <c r="D58" s="291"/>
      <c r="E58" s="302"/>
    </row>
    <row r="59" spans="1:5" ht="18" customHeight="1" thickBot="1" x14ac:dyDescent="0.3">
      <c r="A59" s="303" t="s">
        <v>63</v>
      </c>
      <c r="B59" s="368"/>
      <c r="C59" s="369"/>
      <c r="D59" s="369"/>
      <c r="E59" s="369"/>
    </row>
    <row r="60" spans="1:5" ht="18" customHeight="1" thickBot="1" x14ac:dyDescent="0.3">
      <c r="A60" s="280"/>
      <c r="B60" s="291"/>
      <c r="C60" s="291"/>
      <c r="D60" s="291"/>
      <c r="E60" s="302"/>
    </row>
    <row r="61" spans="1:5" ht="18" customHeight="1" thickBot="1" x14ac:dyDescent="0.3">
      <c r="A61" s="303" t="s">
        <v>64</v>
      </c>
      <c r="B61" s="280"/>
      <c r="C61" s="293"/>
      <c r="D61" s="298"/>
      <c r="E61" s="278"/>
    </row>
    <row r="62" spans="1:5" ht="18" customHeight="1" thickBot="1" x14ac:dyDescent="0.3">
      <c r="A62" s="280"/>
      <c r="B62" s="280"/>
      <c r="C62" s="280"/>
      <c r="D62" s="376" t="s">
        <v>65</v>
      </c>
      <c r="E62" s="369"/>
    </row>
    <row r="63" spans="1:5" ht="18" customHeight="1" thickBot="1" x14ac:dyDescent="0.3">
      <c r="A63" s="280"/>
      <c r="B63" s="280"/>
      <c r="C63" s="280"/>
      <c r="D63" s="377" t="s">
        <v>141</v>
      </c>
      <c r="E63" s="378"/>
    </row>
    <row r="64" spans="1:5" ht="26.25" customHeight="1" thickBot="1" x14ac:dyDescent="0.3">
      <c r="A64" s="304" t="s">
        <v>88</v>
      </c>
      <c r="B64" s="305"/>
      <c r="C64" s="304"/>
      <c r="D64" s="240" t="s">
        <v>66</v>
      </c>
      <c r="E64" s="306" t="s">
        <v>130</v>
      </c>
    </row>
    <row r="65" spans="1:5" ht="61.5" customHeight="1" thickBot="1" x14ac:dyDescent="0.3">
      <c r="A65" s="307"/>
      <c r="B65" s="308"/>
      <c r="C65" s="308"/>
      <c r="D65" s="309" t="s">
        <v>142</v>
      </c>
      <c r="E65" s="310" t="s">
        <v>143</v>
      </c>
    </row>
    <row r="66" spans="1:5" x14ac:dyDescent="0.25">
      <c r="A66" s="296"/>
      <c r="B66" s="296"/>
      <c r="C66" s="296"/>
      <c r="D66" s="296"/>
      <c r="E66" s="297"/>
    </row>
    <row r="67" spans="1:5" x14ac:dyDescent="0.25">
      <c r="A67" s="296"/>
      <c r="B67" s="296"/>
      <c r="C67" s="296"/>
      <c r="D67" s="296"/>
      <c r="E67" s="297"/>
    </row>
    <row r="68" spans="1:5" x14ac:dyDescent="0.25">
      <c r="A68" s="296"/>
      <c r="B68" s="296"/>
      <c r="C68" s="296"/>
      <c r="D68" s="296"/>
      <c r="E68" s="297"/>
    </row>
    <row r="69" spans="1:5" x14ac:dyDescent="0.25">
      <c r="A69" s="296"/>
      <c r="B69" s="296"/>
      <c r="C69" s="296"/>
      <c r="D69" s="296"/>
      <c r="E69" s="297"/>
    </row>
    <row r="70" spans="1:5" x14ac:dyDescent="0.25">
      <c r="A70" s="296"/>
      <c r="B70" s="296"/>
      <c r="C70" s="296"/>
      <c r="D70" s="296"/>
      <c r="E70" s="297"/>
    </row>
    <row r="71" spans="1:5" x14ac:dyDescent="0.25">
      <c r="A71" s="296"/>
      <c r="B71" s="296"/>
      <c r="C71" s="296"/>
      <c r="D71" s="296"/>
      <c r="E71" s="297"/>
    </row>
    <row r="72" spans="1:5" x14ac:dyDescent="0.25">
      <c r="A72" s="296"/>
      <c r="B72" s="296"/>
      <c r="C72" s="296"/>
      <c r="D72" s="296"/>
      <c r="E72" s="297"/>
    </row>
    <row r="73" spans="1:5" x14ac:dyDescent="0.25">
      <c r="A73" s="296"/>
      <c r="B73" s="296"/>
      <c r="C73" s="296"/>
      <c r="D73" s="296"/>
      <c r="E73" s="297"/>
    </row>
    <row r="74" spans="1:5" x14ac:dyDescent="0.25">
      <c r="A74" s="296"/>
      <c r="B74" s="296"/>
      <c r="C74" s="296"/>
      <c r="D74" s="296"/>
      <c r="E74" s="297"/>
    </row>
    <row r="75" spans="1:5" x14ac:dyDescent="0.25">
      <c r="A75" s="296"/>
      <c r="B75" s="296"/>
      <c r="C75" s="296"/>
      <c r="D75" s="296"/>
      <c r="E75" s="297"/>
    </row>
    <row r="76" spans="1:5" x14ac:dyDescent="0.25">
      <c r="A76" s="296"/>
      <c r="B76" s="296"/>
      <c r="C76" s="296"/>
      <c r="D76" s="296"/>
      <c r="E76" s="297"/>
    </row>
  </sheetData>
  <mergeCells count="41">
    <mergeCell ref="A1:E1"/>
    <mergeCell ref="A40:A48"/>
    <mergeCell ref="A24:A25"/>
    <mergeCell ref="B24:B25"/>
    <mergeCell ref="C24:C25"/>
    <mergeCell ref="D24:D25"/>
    <mergeCell ref="E24:E25"/>
    <mergeCell ref="A27:A30"/>
    <mergeCell ref="A36:A38"/>
    <mergeCell ref="C8:E8"/>
    <mergeCell ref="A4:A5"/>
    <mergeCell ref="B4:B5"/>
    <mergeCell ref="C4:C5"/>
    <mergeCell ref="D4:D5"/>
    <mergeCell ref="E4:E5"/>
    <mergeCell ref="A7:E7"/>
    <mergeCell ref="H5:H6"/>
    <mergeCell ref="I5:I6"/>
    <mergeCell ref="J5:J6"/>
    <mergeCell ref="K5:K6"/>
    <mergeCell ref="L5:L6"/>
    <mergeCell ref="B59:E59"/>
    <mergeCell ref="D62:E62"/>
    <mergeCell ref="D63:E63"/>
    <mergeCell ref="A55:A57"/>
    <mergeCell ref="C52:C53"/>
    <mergeCell ref="D52:D53"/>
    <mergeCell ref="E52:E53"/>
    <mergeCell ref="C55:C56"/>
    <mergeCell ref="E55:E56"/>
    <mergeCell ref="B52:B53"/>
    <mergeCell ref="A54:E54"/>
    <mergeCell ref="B50:E50"/>
    <mergeCell ref="A18:E18"/>
    <mergeCell ref="A26:E26"/>
    <mergeCell ref="A19:A22"/>
    <mergeCell ref="A9:E9"/>
    <mergeCell ref="A11:E11"/>
    <mergeCell ref="A13:E13"/>
    <mergeCell ref="A16:E16"/>
    <mergeCell ref="C10:E10"/>
  </mergeCells>
  <pageMargins left="0" right="0" top="0" bottom="0" header="0" footer="0"/>
  <pageSetup paperSize="9" orientation="landscape" verticalDpi="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71F5F5-EEF6-4353-BA91-CCE53E546E7E}">
  <dimension ref="A1"/>
  <sheetViews>
    <sheetView workbookViewId="0">
      <selection activeCell="G25" sqref="G25"/>
    </sheetView>
  </sheetViews>
  <sheetFormatPr baseColWidth="10" defaultRowHeight="15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73437F-017A-4A9E-9743-19AC8346FD87}">
  <dimension ref="A1:K46"/>
  <sheetViews>
    <sheetView zoomScale="90" zoomScaleNormal="90" workbookViewId="0">
      <selection activeCell="I19" sqref="I19"/>
    </sheetView>
  </sheetViews>
  <sheetFormatPr baseColWidth="10" defaultRowHeight="12" x14ac:dyDescent="0.25"/>
  <cols>
    <col min="1" max="1" width="46.28515625" style="1" customWidth="1"/>
    <col min="2" max="2" width="16" style="1" customWidth="1"/>
    <col min="3" max="3" width="14.140625" style="1" customWidth="1"/>
    <col min="4" max="4" width="14.7109375" style="1" customWidth="1"/>
    <col min="5" max="5" width="14.28515625" style="1" bestFit="1" customWidth="1"/>
    <col min="6" max="6" width="13.85546875" style="1" bestFit="1" customWidth="1"/>
    <col min="7" max="7" width="21.7109375" style="1" bestFit="1" customWidth="1"/>
    <col min="8" max="8" width="13.28515625" style="1" bestFit="1" customWidth="1"/>
    <col min="9" max="9" width="15.28515625" style="1" bestFit="1" customWidth="1"/>
    <col min="10" max="16384" width="11.42578125" style="1"/>
  </cols>
  <sheetData>
    <row r="1" spans="1:7" ht="18" x14ac:dyDescent="0.25">
      <c r="A1" s="34" t="s">
        <v>68</v>
      </c>
      <c r="B1" s="35"/>
      <c r="C1" s="35"/>
      <c r="D1" s="35"/>
      <c r="E1" s="35"/>
    </row>
    <row r="2" spans="1:7" ht="15" thickBot="1" x14ac:dyDescent="0.3">
      <c r="C2" s="36"/>
      <c r="D2" s="36"/>
      <c r="E2" s="36"/>
      <c r="F2" s="36"/>
    </row>
    <row r="3" spans="1:7" ht="24" customHeight="1" thickBot="1" x14ac:dyDescent="0.3">
      <c r="A3" s="57" t="s">
        <v>1</v>
      </c>
      <c r="B3" s="58">
        <v>1700</v>
      </c>
      <c r="C3" s="39"/>
      <c r="D3" s="39"/>
      <c r="E3" s="39"/>
      <c r="F3" s="39"/>
    </row>
    <row r="4" spans="1:7" ht="18" customHeight="1" x14ac:dyDescent="0.25">
      <c r="A4" s="59"/>
      <c r="B4" s="60" t="s">
        <v>2</v>
      </c>
      <c r="C4" s="60" t="s">
        <v>3</v>
      </c>
      <c r="D4" s="60" t="s">
        <v>4</v>
      </c>
      <c r="E4" s="61" t="s">
        <v>5</v>
      </c>
      <c r="F4" s="62" t="s">
        <v>6</v>
      </c>
    </row>
    <row r="5" spans="1:7" ht="18" customHeight="1" x14ac:dyDescent="0.25">
      <c r="A5" s="63"/>
      <c r="B5" s="41"/>
      <c r="C5" s="41"/>
      <c r="D5" s="41"/>
      <c r="E5" s="64"/>
      <c r="F5" s="65"/>
    </row>
    <row r="6" spans="1:7" ht="17.25" customHeight="1" x14ac:dyDescent="0.25">
      <c r="A6" s="10" t="s">
        <v>69</v>
      </c>
      <c r="B6" s="12"/>
      <c r="C6" s="42">
        <v>7.4999999999999997E-3</v>
      </c>
      <c r="D6" s="12"/>
      <c r="E6" s="14">
        <v>0.12889999999999999</v>
      </c>
      <c r="F6" s="66"/>
    </row>
    <row r="7" spans="1:7" ht="17.25" customHeight="1" x14ac:dyDescent="0.25">
      <c r="A7" s="10" t="s">
        <v>70</v>
      </c>
      <c r="B7" s="12"/>
      <c r="C7" s="42">
        <v>0</v>
      </c>
      <c r="D7" s="12"/>
      <c r="E7" s="14">
        <v>8.5500000000000007E-2</v>
      </c>
      <c r="F7" s="66"/>
    </row>
    <row r="8" spans="1:7" ht="17.25" customHeight="1" x14ac:dyDescent="0.25">
      <c r="A8" s="10" t="s">
        <v>70</v>
      </c>
      <c r="B8" s="12"/>
      <c r="C8" s="42">
        <v>4.0000000000000001E-3</v>
      </c>
      <c r="D8" s="12"/>
      <c r="E8" s="14">
        <v>1.9E-2</v>
      </c>
      <c r="F8" s="66"/>
    </row>
    <row r="9" spans="1:7" ht="17.25" customHeight="1" x14ac:dyDescent="0.25">
      <c r="A9" s="10" t="s">
        <v>71</v>
      </c>
      <c r="B9" s="12"/>
      <c r="C9" s="44"/>
      <c r="D9" s="45"/>
      <c r="E9" s="67">
        <v>0.01</v>
      </c>
      <c r="F9" s="66"/>
    </row>
    <row r="10" spans="1:7" ht="17.25" customHeight="1" x14ac:dyDescent="0.25">
      <c r="A10" s="10" t="s">
        <v>72</v>
      </c>
      <c r="B10" s="12"/>
      <c r="C10" s="44"/>
      <c r="D10" s="45"/>
      <c r="E10" s="14">
        <v>3.4500000000000003E-2</v>
      </c>
      <c r="F10" s="66"/>
    </row>
    <row r="11" spans="1:7" ht="17.25" customHeight="1" x14ac:dyDescent="0.25">
      <c r="A11" s="10" t="s">
        <v>73</v>
      </c>
      <c r="B11" s="12"/>
      <c r="C11" s="44"/>
      <c r="D11" s="45"/>
      <c r="E11" s="14">
        <v>1E-3</v>
      </c>
      <c r="F11" s="66"/>
    </row>
    <row r="12" spans="1:7" ht="17.25" customHeight="1" x14ac:dyDescent="0.25">
      <c r="A12" s="10" t="s">
        <v>74</v>
      </c>
      <c r="B12" s="12"/>
      <c r="C12" s="44"/>
      <c r="D12" s="45"/>
      <c r="E12" s="14">
        <v>3.0000000000000001E-3</v>
      </c>
      <c r="F12" s="66"/>
    </row>
    <row r="13" spans="1:7" ht="17.25" customHeight="1" x14ac:dyDescent="0.25">
      <c r="A13" s="10" t="s">
        <v>75</v>
      </c>
      <c r="B13" s="12"/>
      <c r="C13" s="44"/>
      <c r="D13" s="45"/>
      <c r="E13" s="14">
        <v>2.5000000000000001E-2</v>
      </c>
      <c r="F13" s="66"/>
    </row>
    <row r="14" spans="1:7" ht="17.25" customHeight="1" x14ac:dyDescent="0.25">
      <c r="A14" s="10" t="s">
        <v>18</v>
      </c>
      <c r="B14" s="12"/>
      <c r="C14" s="42">
        <v>2.4E-2</v>
      </c>
      <c r="D14" s="12"/>
      <c r="F14" s="68"/>
      <c r="G14" s="48"/>
    </row>
    <row r="15" spans="1:7" ht="17.25" customHeight="1" x14ac:dyDescent="0.25">
      <c r="A15" s="10" t="s">
        <v>19</v>
      </c>
      <c r="B15" s="12"/>
      <c r="C15" s="42">
        <v>5.0999999999999997E-2</v>
      </c>
      <c r="D15" s="12"/>
      <c r="E15" s="69"/>
      <c r="F15" s="68"/>
    </row>
    <row r="16" spans="1:7" ht="17.25" customHeight="1" x14ac:dyDescent="0.25">
      <c r="A16" s="10" t="s">
        <v>20</v>
      </c>
      <c r="B16" s="12"/>
      <c r="C16" s="42">
        <v>5.0000000000000001E-3</v>
      </c>
      <c r="D16" s="12"/>
      <c r="E16" s="69"/>
      <c r="F16" s="68"/>
    </row>
    <row r="17" spans="1:11" ht="17.25" customHeight="1" x14ac:dyDescent="0.25">
      <c r="A17" s="10" t="s">
        <v>21</v>
      </c>
      <c r="B17" s="12"/>
      <c r="C17" s="11"/>
      <c r="D17" s="12"/>
      <c r="E17" s="13">
        <v>1.6000000000000001E-4</v>
      </c>
      <c r="F17" s="66"/>
    </row>
    <row r="18" spans="1:11" ht="17.25" customHeight="1" x14ac:dyDescent="0.25">
      <c r="A18" s="10" t="s">
        <v>22</v>
      </c>
      <c r="B18" s="12"/>
      <c r="C18" s="11"/>
      <c r="D18" s="12"/>
      <c r="E18" s="14">
        <v>1E-4</v>
      </c>
      <c r="F18" s="70"/>
    </row>
    <row r="19" spans="1:11" ht="17.25" customHeight="1" x14ac:dyDescent="0.25">
      <c r="A19" s="10" t="s">
        <v>76</v>
      </c>
      <c r="B19" s="41"/>
      <c r="C19" s="44"/>
      <c r="D19" s="44"/>
      <c r="E19" s="71"/>
      <c r="F19" s="72"/>
    </row>
    <row r="20" spans="1:11" ht="17.25" customHeight="1" x14ac:dyDescent="0.25">
      <c r="A20" s="40" t="s">
        <v>23</v>
      </c>
      <c r="B20" s="12"/>
      <c r="C20" s="44"/>
      <c r="D20" s="44"/>
      <c r="E20" s="69"/>
      <c r="F20" s="72"/>
    </row>
    <row r="21" spans="1:11" ht="17.25" customHeight="1" x14ac:dyDescent="0.25">
      <c r="A21" s="10" t="s">
        <v>77</v>
      </c>
      <c r="B21" s="12"/>
      <c r="C21" s="42">
        <v>2.4E-2</v>
      </c>
      <c r="D21" s="12"/>
      <c r="E21" s="14">
        <v>0.04</v>
      </c>
      <c r="F21" s="66"/>
    </row>
    <row r="22" spans="1:11" ht="17.25" customHeight="1" x14ac:dyDescent="0.25">
      <c r="A22" s="10" t="s">
        <v>78</v>
      </c>
      <c r="B22" s="45"/>
      <c r="C22" s="44"/>
      <c r="D22" s="45"/>
      <c r="E22" s="14">
        <v>2E-3</v>
      </c>
      <c r="F22" s="66"/>
      <c r="G22" s="73"/>
      <c r="H22" s="73"/>
      <c r="I22" s="73"/>
    </row>
    <row r="23" spans="1:11" ht="17.25" customHeight="1" x14ac:dyDescent="0.25">
      <c r="A23" s="40" t="s">
        <v>26</v>
      </c>
      <c r="B23" s="12"/>
      <c r="C23" s="44"/>
      <c r="D23" s="45"/>
      <c r="E23" s="69"/>
      <c r="F23" s="68"/>
      <c r="G23" s="73"/>
      <c r="H23" s="73"/>
      <c r="I23" s="73"/>
    </row>
    <row r="24" spans="1:11" ht="17.25" customHeight="1" x14ac:dyDescent="0.25">
      <c r="A24" s="10" t="s">
        <v>79</v>
      </c>
      <c r="B24" s="12"/>
      <c r="C24" s="42">
        <v>3.1E-2</v>
      </c>
      <c r="D24" s="12"/>
      <c r="E24" s="14">
        <v>4.65E-2</v>
      </c>
      <c r="F24" s="66"/>
      <c r="G24" s="73"/>
      <c r="H24" s="74"/>
      <c r="I24" s="73"/>
    </row>
    <row r="25" spans="1:11" ht="17.25" customHeight="1" x14ac:dyDescent="0.25">
      <c r="A25" s="10" t="s">
        <v>80</v>
      </c>
      <c r="B25" s="75"/>
      <c r="C25" s="42">
        <v>8.0000000000000002E-3</v>
      </c>
      <c r="D25" s="12"/>
      <c r="E25" s="14">
        <v>1.2E-2</v>
      </c>
      <c r="F25" s="66"/>
      <c r="G25" s="73"/>
      <c r="H25" s="74"/>
      <c r="I25" s="73"/>
    </row>
    <row r="26" spans="1:11" ht="17.25" customHeight="1" x14ac:dyDescent="0.25">
      <c r="A26" s="76" t="s">
        <v>33</v>
      </c>
      <c r="B26" s="12"/>
      <c r="C26" s="77">
        <v>9.4999999999999998E-3</v>
      </c>
      <c r="D26" s="75"/>
      <c r="E26" s="78">
        <v>1.9E-2</v>
      </c>
      <c r="F26" s="43"/>
      <c r="H26" s="74"/>
    </row>
    <row r="27" spans="1:11" ht="17.25" customHeight="1" x14ac:dyDescent="0.25">
      <c r="A27" s="10" t="s">
        <v>81</v>
      </c>
      <c r="B27" s="12"/>
      <c r="C27" s="42">
        <v>7.4999999999999997E-3</v>
      </c>
      <c r="D27" s="12"/>
      <c r="E27" s="14">
        <v>1.2500000000000001E-2</v>
      </c>
      <c r="F27" s="79"/>
      <c r="H27" s="74"/>
      <c r="I27" s="74"/>
      <c r="J27" s="74"/>
      <c r="K27" s="74"/>
    </row>
    <row r="28" spans="1:11" ht="17.25" customHeight="1" x14ac:dyDescent="0.25">
      <c r="A28" s="10" t="s">
        <v>82</v>
      </c>
      <c r="B28" s="12"/>
      <c r="C28" s="42">
        <v>2.4E-2</v>
      </c>
      <c r="D28" s="12"/>
      <c r="E28" s="80"/>
      <c r="F28" s="79"/>
      <c r="H28" s="74"/>
      <c r="I28" s="74"/>
      <c r="J28" s="74"/>
      <c r="K28" s="74"/>
    </row>
    <row r="29" spans="1:11" ht="17.25" customHeight="1" x14ac:dyDescent="0.25">
      <c r="A29" s="10" t="s">
        <v>83</v>
      </c>
      <c r="B29" s="12"/>
      <c r="C29" s="42">
        <v>5.0999999999999997E-2</v>
      </c>
      <c r="D29" s="12"/>
      <c r="E29" s="80"/>
      <c r="F29" s="79"/>
      <c r="H29" s="74"/>
      <c r="I29" s="74"/>
      <c r="J29" s="74"/>
      <c r="K29" s="74"/>
    </row>
    <row r="30" spans="1:11" ht="17.25" customHeight="1" x14ac:dyDescent="0.25">
      <c r="A30" s="10" t="s">
        <v>84</v>
      </c>
      <c r="B30" s="49"/>
      <c r="C30" s="42">
        <v>5.0000000000000001E-3</v>
      </c>
      <c r="D30" s="12"/>
      <c r="E30" s="80"/>
      <c r="F30" s="79"/>
      <c r="H30" s="74"/>
      <c r="I30" s="74"/>
      <c r="J30" s="74"/>
      <c r="K30" s="74"/>
    </row>
    <row r="31" spans="1:11" ht="17.25" customHeight="1" x14ac:dyDescent="0.25">
      <c r="A31" s="47" t="s">
        <v>41</v>
      </c>
      <c r="B31" s="49"/>
      <c r="C31" s="41"/>
      <c r="D31" s="50"/>
      <c r="E31" s="81"/>
      <c r="F31" s="82"/>
      <c r="H31" s="74"/>
      <c r="I31" s="74"/>
      <c r="J31" s="74"/>
      <c r="K31" s="74"/>
    </row>
    <row r="32" spans="1:11" ht="17.25" customHeight="1" x14ac:dyDescent="0.25">
      <c r="A32" s="47"/>
      <c r="B32" s="49"/>
      <c r="C32" s="41"/>
      <c r="D32" s="50"/>
      <c r="E32" s="83"/>
      <c r="F32" s="84"/>
      <c r="H32" s="74"/>
      <c r="I32" s="74"/>
      <c r="J32" s="74"/>
      <c r="K32" s="74"/>
    </row>
    <row r="33" spans="1:11" ht="17.25" customHeight="1" x14ac:dyDescent="0.25">
      <c r="A33" s="40" t="s">
        <v>85</v>
      </c>
      <c r="B33" s="12"/>
      <c r="C33" s="41"/>
      <c r="D33" s="50"/>
      <c r="E33" s="83"/>
      <c r="F33" s="84"/>
      <c r="H33" s="74"/>
      <c r="I33" s="74"/>
      <c r="J33" s="74"/>
      <c r="K33" s="74"/>
    </row>
    <row r="34" spans="1:11" ht="17.25" customHeight="1" x14ac:dyDescent="0.25">
      <c r="A34" s="10" t="s">
        <v>39</v>
      </c>
      <c r="B34" s="12"/>
      <c r="C34" s="42"/>
      <c r="D34" s="12"/>
      <c r="E34" s="14">
        <v>6.7999999999999996E-3</v>
      </c>
      <c r="F34" s="79"/>
      <c r="H34" s="74"/>
      <c r="I34" s="74"/>
      <c r="J34" s="74"/>
      <c r="K34" s="74"/>
    </row>
    <row r="35" spans="1:11" ht="17.25" customHeight="1" x14ac:dyDescent="0.25">
      <c r="A35" s="10" t="s">
        <v>86</v>
      </c>
      <c r="B35" s="12"/>
      <c r="C35" s="42"/>
      <c r="D35" s="12"/>
      <c r="E35" s="14">
        <v>5.4999999999999997E-3</v>
      </c>
      <c r="F35" s="79"/>
      <c r="H35" s="74"/>
      <c r="I35" s="74"/>
      <c r="J35" s="74"/>
      <c r="K35" s="74"/>
    </row>
    <row r="36" spans="1:11" ht="17.25" customHeight="1" x14ac:dyDescent="0.25">
      <c r="A36" s="47"/>
      <c r="B36" s="49"/>
      <c r="C36" s="41"/>
      <c r="D36" s="50"/>
      <c r="E36" s="83"/>
      <c r="F36" s="84"/>
    </row>
    <row r="37" spans="1:11" ht="17.25" customHeight="1" x14ac:dyDescent="0.25">
      <c r="A37" s="47" t="s">
        <v>87</v>
      </c>
      <c r="B37" s="85"/>
      <c r="C37" s="41"/>
      <c r="D37" s="50"/>
      <c r="E37" s="83"/>
      <c r="F37" s="84"/>
    </row>
    <row r="38" spans="1:11" ht="17.25" customHeight="1" thickBot="1" x14ac:dyDescent="0.3">
      <c r="A38" s="86" t="s">
        <v>88</v>
      </c>
      <c r="B38" s="87"/>
      <c r="C38" s="85"/>
      <c r="D38" s="88"/>
      <c r="E38" s="89"/>
      <c r="F38" s="90"/>
    </row>
    <row r="39" spans="1:11" ht="17.25" customHeight="1" thickBot="1" x14ac:dyDescent="0.3">
      <c r="A39" s="32"/>
      <c r="B39" s="32"/>
      <c r="C39" s="87"/>
      <c r="D39" s="91"/>
      <c r="E39" s="87"/>
      <c r="F39" s="92"/>
    </row>
    <row r="40" spans="1:11" x14ac:dyDescent="0.25">
      <c r="A40" s="32"/>
      <c r="B40" s="32"/>
      <c r="C40" s="32"/>
      <c r="D40" s="32"/>
      <c r="E40" s="32"/>
      <c r="F40" s="32"/>
    </row>
    <row r="41" spans="1:11" x14ac:dyDescent="0.25">
      <c r="A41" s="32"/>
      <c r="B41" s="32"/>
      <c r="C41" s="32"/>
      <c r="D41" s="32"/>
      <c r="E41" s="32"/>
      <c r="F41" s="32"/>
    </row>
    <row r="42" spans="1:11" x14ac:dyDescent="0.25">
      <c r="A42" s="32"/>
      <c r="B42" s="32"/>
      <c r="C42" s="32"/>
      <c r="D42" s="32"/>
      <c r="E42" s="32"/>
      <c r="F42" s="32"/>
    </row>
    <row r="43" spans="1:11" x14ac:dyDescent="0.25">
      <c r="A43" s="32"/>
      <c r="B43" s="32"/>
      <c r="C43" s="32"/>
      <c r="D43" s="32"/>
      <c r="E43" s="32"/>
      <c r="F43" s="32"/>
    </row>
    <row r="44" spans="1:11" x14ac:dyDescent="0.25">
      <c r="A44" s="32"/>
      <c r="B44" s="32"/>
      <c r="C44" s="32"/>
      <c r="D44" s="32"/>
      <c r="E44" s="32"/>
      <c r="F44" s="32"/>
    </row>
    <row r="45" spans="1:11" x14ac:dyDescent="0.25">
      <c r="A45" s="32"/>
      <c r="B45" s="32"/>
      <c r="C45" s="32"/>
      <c r="D45" s="32"/>
      <c r="E45" s="32"/>
      <c r="F45" s="32"/>
    </row>
    <row r="46" spans="1:11" x14ac:dyDescent="0.25">
      <c r="A46" s="32"/>
      <c r="C46" s="32"/>
      <c r="D46" s="32"/>
      <c r="E46" s="32"/>
      <c r="F46" s="32"/>
    </row>
  </sheetData>
  <pageMargins left="0" right="0" top="0" bottom="0" header="0" footer="0"/>
  <pageSetup paperSize="9" orientation="landscape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8</vt:i4>
      </vt:variant>
      <vt:variant>
        <vt:lpstr>Plages nommées</vt:lpstr>
      </vt:variant>
      <vt:variant>
        <vt:i4>4</vt:i4>
      </vt:variant>
    </vt:vector>
  </HeadingPairs>
  <TitlesOfParts>
    <vt:vector size="12" baseType="lpstr">
      <vt:lpstr>Bulletin non-cadre</vt:lpstr>
      <vt:lpstr> bulletin simplif non-cadre</vt:lpstr>
      <vt:lpstr> bulletin cadre</vt:lpstr>
      <vt:lpstr>bulletin cadre simplifié</vt:lpstr>
      <vt:lpstr>Décomposition non-cadre</vt:lpstr>
      <vt:lpstr>Décomposition cadre</vt:lpstr>
      <vt:lpstr>Feuil1</vt:lpstr>
      <vt:lpstr> enonce NC</vt:lpstr>
      <vt:lpstr>' bulletin cadre'!_Toc409093540</vt:lpstr>
      <vt:lpstr>' bulletin simplif non-cadre'!_Toc409093540</vt:lpstr>
      <vt:lpstr>' enonce NC'!_Toc409093540</vt:lpstr>
      <vt:lpstr>'Bulletin non-cadre'!_Toc409093540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alain henry</dc:creator>
  <cp:lastModifiedBy>ARKHOS</cp:lastModifiedBy>
  <cp:lastPrinted>2018-02-14T10:14:42Z</cp:lastPrinted>
  <dcterms:created xsi:type="dcterms:W3CDTF">2017-10-11T09:58:25Z</dcterms:created>
  <dcterms:modified xsi:type="dcterms:W3CDTF">2018-02-14T10:15:17Z</dcterms:modified>
</cp:coreProperties>
</file>