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KHOS\Desktop\foad paie\PAIE N1\PAIE M1 V7 ANNUALISATION DES ASSIETTES\DOCUMENTS\"/>
    </mc:Choice>
  </mc:AlternateContent>
  <bookViews>
    <workbookView xWindow="0" yWindow="0" windowWidth="6000" windowHeight="9480" activeTab="4" xr2:uid="{380DD4D5-432E-48FD-A365-61DF0C9C1E82}"/>
  </bookViews>
  <sheets>
    <sheet name="Enoncé 1" sheetId="2" r:id="rId1"/>
    <sheet name="Décomposition en tranches" sheetId="1" r:id="rId2"/>
    <sheet name="Enoncé 2" sheetId="6" r:id="rId3"/>
    <sheet name="Décomposition en tranches (2)" sheetId="7" r:id="rId4"/>
    <sheet name="décomposition sur 2 mois" sheetId="8" r:id="rId5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8" l="1"/>
  <c r="B18" i="8" l="1"/>
  <c r="E22" i="8"/>
  <c r="E20" i="8"/>
  <c r="E19" i="8"/>
  <c r="E16" i="8"/>
  <c r="E14" i="8"/>
  <c r="E13" i="8"/>
  <c r="E10" i="8"/>
  <c r="E8" i="8"/>
  <c r="E7" i="8"/>
  <c r="B15" i="8"/>
  <c r="B14" i="8"/>
  <c r="B12" i="8"/>
  <c r="B11" i="8"/>
  <c r="B10" i="8"/>
  <c r="C24" i="7"/>
  <c r="C23" i="7"/>
  <c r="C19" i="7"/>
  <c r="C14" i="7"/>
  <c r="I2" i="7"/>
  <c r="I1" i="7"/>
  <c r="C15" i="7"/>
  <c r="C17" i="7"/>
  <c r="C18" i="7"/>
  <c r="C20" i="7"/>
  <c r="C21" i="7"/>
  <c r="C22" i="7"/>
  <c r="E24" i="7"/>
  <c r="H24" i="7" s="1"/>
  <c r="E23" i="7"/>
  <c r="H23" i="7" s="1"/>
  <c r="E22" i="7"/>
  <c r="H22" i="7" s="1"/>
  <c r="E21" i="7"/>
  <c r="H21" i="7" s="1"/>
  <c r="E20" i="7"/>
  <c r="H20" i="7" s="1"/>
  <c r="E19" i="7"/>
  <c r="H19" i="7" s="1"/>
  <c r="E18" i="7"/>
  <c r="H18" i="7" s="1"/>
  <c r="E17" i="7"/>
  <c r="H17" i="7" s="1"/>
  <c r="E16" i="7"/>
  <c r="H16" i="7" s="1"/>
  <c r="E15" i="7"/>
  <c r="H15" i="7" s="1"/>
  <c r="E14" i="7"/>
  <c r="H14" i="7" s="1"/>
  <c r="E13" i="7"/>
  <c r="H13" i="7" s="1"/>
  <c r="K22" i="7" l="1"/>
  <c r="K18" i="7"/>
  <c r="K14" i="7"/>
  <c r="K13" i="7"/>
  <c r="K21" i="7"/>
  <c r="K17" i="7"/>
  <c r="K24" i="7"/>
  <c r="K20" i="7"/>
  <c r="K16" i="7"/>
  <c r="K23" i="7"/>
  <c r="K19" i="7"/>
  <c r="K15" i="7"/>
  <c r="D13" i="7"/>
  <c r="D14" i="7" l="1"/>
  <c r="F13" i="7"/>
  <c r="G13" i="7" s="1"/>
  <c r="E6" i="1"/>
  <c r="E7" i="1"/>
  <c r="E8" i="1"/>
  <c r="E9" i="1"/>
  <c r="E10" i="1"/>
  <c r="E11" i="1"/>
  <c r="E12" i="1"/>
  <c r="E13" i="1"/>
  <c r="E14" i="1"/>
  <c r="E15" i="1"/>
  <c r="E16" i="1"/>
  <c r="E5" i="1"/>
  <c r="D7" i="2"/>
  <c r="D8" i="2"/>
  <c r="D9" i="2"/>
  <c r="D10" i="2"/>
  <c r="D11" i="2"/>
  <c r="D12" i="2"/>
  <c r="D13" i="2"/>
  <c r="D14" i="2"/>
  <c r="D15" i="2"/>
  <c r="D16" i="2"/>
  <c r="D17" i="2"/>
  <c r="D6" i="2"/>
  <c r="F14" i="7" l="1"/>
  <c r="G14" i="7" s="1"/>
  <c r="I13" i="7"/>
  <c r="J13" i="7" s="1"/>
  <c r="M13" i="7" s="1"/>
  <c r="D15" i="7"/>
  <c r="C6" i="1"/>
  <c r="C7" i="1"/>
  <c r="C8" i="1"/>
  <c r="C9" i="1"/>
  <c r="C11" i="1"/>
  <c r="C12" i="1"/>
  <c r="C13" i="1"/>
  <c r="C14" i="1"/>
  <c r="C5" i="1"/>
  <c r="D5" i="1" s="1"/>
  <c r="C10" i="1"/>
  <c r="C15" i="1"/>
  <c r="C16" i="1"/>
  <c r="I14" i="7" l="1"/>
  <c r="L14" i="7" s="1"/>
  <c r="L13" i="7"/>
  <c r="N13" i="7"/>
  <c r="O13" i="7" s="1"/>
  <c r="P13" i="7" s="1"/>
  <c r="D16" i="7"/>
  <c r="F15" i="7"/>
  <c r="D6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F5" i="1"/>
  <c r="G5" i="1" s="1"/>
  <c r="H5" i="1" s="1"/>
  <c r="F6" i="1" l="1"/>
  <c r="G6" i="1" s="1"/>
  <c r="H6" i="1" s="1"/>
  <c r="J14" i="7"/>
  <c r="M14" i="7"/>
  <c r="G15" i="7"/>
  <c r="I15" i="7"/>
  <c r="F16" i="7"/>
  <c r="D17" i="7"/>
  <c r="F7" i="1"/>
  <c r="G7" i="1" l="1"/>
  <c r="H7" i="1" s="1"/>
  <c r="N14" i="7"/>
  <c r="O14" i="7" s="1"/>
  <c r="P14" i="7" s="1"/>
  <c r="J15" i="7"/>
  <c r="L15" i="7"/>
  <c r="M15" i="7" s="1"/>
  <c r="G16" i="7"/>
  <c r="I16" i="7"/>
  <c r="L16" i="7" s="1"/>
  <c r="D18" i="7"/>
  <c r="F17" i="7"/>
  <c r="F8" i="1"/>
  <c r="G8" i="1" s="1"/>
  <c r="H8" i="1" s="1"/>
  <c r="J16" i="7" l="1"/>
  <c r="G17" i="7"/>
  <c r="I17" i="7"/>
  <c r="N15" i="7"/>
  <c r="O15" i="7" s="1"/>
  <c r="P15" i="7" s="1"/>
  <c r="M16" i="7"/>
  <c r="D19" i="7"/>
  <c r="F18" i="7"/>
  <c r="F9" i="1"/>
  <c r="G9" i="1" s="1"/>
  <c r="H9" i="1" s="1"/>
  <c r="J17" i="7" l="1"/>
  <c r="L17" i="7"/>
  <c r="M17" i="7" s="1"/>
  <c r="G18" i="7"/>
  <c r="I18" i="7"/>
  <c r="N16" i="7"/>
  <c r="O16" i="7" s="1"/>
  <c r="P16" i="7" s="1"/>
  <c r="D20" i="7"/>
  <c r="F19" i="7"/>
  <c r="F10" i="1"/>
  <c r="G10" i="1" s="1"/>
  <c r="H10" i="1" s="1"/>
  <c r="J18" i="7" l="1"/>
  <c r="L18" i="7"/>
  <c r="M18" i="7" s="1"/>
  <c r="G19" i="7"/>
  <c r="I19" i="7"/>
  <c r="N17" i="7"/>
  <c r="O17" i="7" s="1"/>
  <c r="P17" i="7" s="1"/>
  <c r="D21" i="7"/>
  <c r="F20" i="7"/>
  <c r="F11" i="1"/>
  <c r="G11" i="1" s="1"/>
  <c r="H11" i="1" s="1"/>
  <c r="J19" i="7" l="1"/>
  <c r="L19" i="7"/>
  <c r="M19" i="7" s="1"/>
  <c r="G20" i="7"/>
  <c r="I20" i="7"/>
  <c r="N18" i="7"/>
  <c r="O18" i="7" s="1"/>
  <c r="P18" i="7" s="1"/>
  <c r="D22" i="7"/>
  <c r="F21" i="7"/>
  <c r="F12" i="1"/>
  <c r="G12" i="1" s="1"/>
  <c r="H12" i="1" s="1"/>
  <c r="J20" i="7" l="1"/>
  <c r="L20" i="7"/>
  <c r="M20" i="7" s="1"/>
  <c r="G21" i="7"/>
  <c r="I21" i="7"/>
  <c r="N19" i="7"/>
  <c r="O19" i="7" s="1"/>
  <c r="P19" i="7" s="1"/>
  <c r="D23" i="7"/>
  <c r="F22" i="7"/>
  <c r="F13" i="1"/>
  <c r="G13" i="1" s="1"/>
  <c r="H13" i="1" s="1"/>
  <c r="J21" i="7" l="1"/>
  <c r="L21" i="7"/>
  <c r="M21" i="7" s="1"/>
  <c r="G22" i="7"/>
  <c r="I22" i="7"/>
  <c r="N20" i="7"/>
  <c r="O20" i="7" s="1"/>
  <c r="P20" i="7" s="1"/>
  <c r="D24" i="7"/>
  <c r="F23" i="7"/>
  <c r="F14" i="1"/>
  <c r="G14" i="1" s="1"/>
  <c r="H14" i="1" s="1"/>
  <c r="J22" i="7" l="1"/>
  <c r="L22" i="7"/>
  <c r="M22" i="7" s="1"/>
  <c r="G23" i="7"/>
  <c r="I23" i="7"/>
  <c r="N21" i="7"/>
  <c r="O21" i="7" s="1"/>
  <c r="P21" i="7" s="1"/>
  <c r="F24" i="7"/>
  <c r="F16" i="1"/>
  <c r="F15" i="1"/>
  <c r="G15" i="1" s="1"/>
  <c r="H15" i="1" s="1"/>
  <c r="N22" i="7" l="1"/>
  <c r="O22" i="7" s="1"/>
  <c r="P22" i="7" s="1"/>
  <c r="J23" i="7"/>
  <c r="L23" i="7"/>
  <c r="M23" i="7" s="1"/>
  <c r="I24" i="7"/>
  <c r="L24" i="7" s="1"/>
  <c r="G24" i="7"/>
  <c r="G16" i="1"/>
  <c r="H16" i="1" s="1"/>
  <c r="J24" i="7" l="1"/>
  <c r="N23" i="7"/>
  <c r="O23" i="7" s="1"/>
  <c r="P23" i="7" s="1"/>
  <c r="M24" i="7"/>
  <c r="N24" i="7" l="1"/>
  <c r="O24" i="7" s="1"/>
  <c r="P24" i="7" s="1"/>
</calcChain>
</file>

<file path=xl/sharedStrings.xml><?xml version="1.0" encoding="utf-8"?>
<sst xmlns="http://schemas.openxmlformats.org/spreadsheetml/2006/main" count="114" uniqueCount="64">
  <si>
    <t>Plafond de sécurité sociale</t>
  </si>
  <si>
    <t>MOIS</t>
  </si>
  <si>
    <t>Plafond</t>
  </si>
  <si>
    <t>Salaire de base</t>
  </si>
  <si>
    <t>Commissions</t>
  </si>
  <si>
    <t>Salaires bruts</t>
  </si>
  <si>
    <t>Cumuls bruts</t>
  </si>
  <si>
    <t>Plafonds cumulés</t>
  </si>
  <si>
    <t>TA cumulées</t>
  </si>
  <si>
    <t>TA du mois</t>
  </si>
  <si>
    <t>TB du mois</t>
  </si>
  <si>
    <t>DECOMPOSITION DU SALAIRE BRUT EN TRANCHES</t>
  </si>
  <si>
    <t>TB DU MOIS = SALAIRE BRUT - TA</t>
  </si>
  <si>
    <t>NUMERO</t>
  </si>
  <si>
    <t>TC du mois</t>
  </si>
  <si>
    <t>ecart</t>
  </si>
  <si>
    <t>TB cumulées</t>
  </si>
  <si>
    <t>TC cumulées</t>
  </si>
  <si>
    <t>TD</t>
  </si>
  <si>
    <t>Plafonds 
cumulés</t>
  </si>
  <si>
    <t>4 plafonds</t>
  </si>
  <si>
    <t>8 plafonds</t>
  </si>
  <si>
    <t>Salaires
 bruts</t>
  </si>
  <si>
    <t>Cumuls 
bruts</t>
  </si>
  <si>
    <t>TRANCHE A</t>
  </si>
  <si>
    <t>1 PLAFOND</t>
  </si>
  <si>
    <t>TRANCHE B</t>
  </si>
  <si>
    <t>TRANCHE C</t>
  </si>
  <si>
    <t>2 PLAFONDS</t>
  </si>
  <si>
    <t>3 PLAFONDS</t>
  </si>
  <si>
    <t>4 PLAFONDS</t>
  </si>
  <si>
    <t>5 PLAFONDS</t>
  </si>
  <si>
    <t>6 PLAFONDS</t>
  </si>
  <si>
    <t>7 PLAFONDS</t>
  </si>
  <si>
    <t>8 PLAFONDS</t>
  </si>
  <si>
    <t>Assiette TB
cumulées</t>
  </si>
  <si>
    <t>Assiette TC
Maximale
cumulée</t>
  </si>
  <si>
    <t>Total des
tranches</t>
  </si>
  <si>
    <t>JANVIER</t>
  </si>
  <si>
    <t>PLAFOND</t>
  </si>
  <si>
    <t>TA</t>
  </si>
  <si>
    <t>TB MAXIMALE</t>
  </si>
  <si>
    <t>Brut - TA</t>
  </si>
  <si>
    <t>TB</t>
  </si>
  <si>
    <t>Brut - TA - TB</t>
  </si>
  <si>
    <t>TC MAXIMALE</t>
  </si>
  <si>
    <t>TC</t>
  </si>
  <si>
    <t>FEVRIER</t>
  </si>
  <si>
    <t>Cumul des salaires</t>
  </si>
  <si>
    <t>TA cumulé</t>
  </si>
  <si>
    <t>TA de février</t>
  </si>
  <si>
    <t>TB cumulée maximale</t>
  </si>
  <si>
    <t>TC cumulée maximale</t>
  </si>
  <si>
    <t>Bruts cumulés - TA cumulés</t>
  </si>
  <si>
    <t>TB cumulée</t>
  </si>
  <si>
    <t>TB de février</t>
  </si>
  <si>
    <t>Bruts cumulés - TA cumulés - TB cumulées</t>
  </si>
  <si>
    <t>TC cumulée</t>
  </si>
  <si>
    <t>TC de février</t>
  </si>
  <si>
    <t>3 colonnes de base</t>
  </si>
  <si>
    <t>3 colonnesTranche A</t>
  </si>
  <si>
    <t>3 colonnesTranche B</t>
  </si>
  <si>
    <t>3 colonnesTranche C</t>
  </si>
  <si>
    <r>
      <rPr>
        <b/>
        <sz val="11"/>
        <color theme="4"/>
        <rFont val="Calibri"/>
        <family val="2"/>
        <scheme val="minor"/>
      </rPr>
      <t>Tranche D</t>
    </r>
    <r>
      <rPr>
        <b/>
        <sz val="11"/>
        <color rgb="FFFF0000"/>
        <rFont val="Calibri"/>
        <family val="2"/>
        <scheme val="minor"/>
      </rPr>
      <t xml:space="preserve">
1 colonne
unique
calculée par
différence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</si>
</sst>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164" fontId="0" fillId="0" borderId="0" xfId="0" applyNumberFormat="1"/>
    <xf numFmtId="0" fontId="2" fillId="0" borderId="0" xfId="0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17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" fontId="0" fillId="0" borderId="4" xfId="0" applyNumberFormat="1" applyBorder="1" applyAlignment="1">
      <alignment vertical="center"/>
    </xf>
    <xf numFmtId="164" fontId="0" fillId="0" borderId="5" xfId="1" applyNumberFormat="1" applyFont="1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17" fontId="0" fillId="0" borderId="7" xfId="0" applyNumberFormat="1" applyBorder="1" applyAlignment="1">
      <alignment vertical="center"/>
    </xf>
    <xf numFmtId="164" fontId="0" fillId="0" borderId="8" xfId="1" applyNumberFormat="1" applyFont="1" applyBorder="1" applyAlignment="1">
      <alignment vertical="center"/>
    </xf>
    <xf numFmtId="164" fontId="0" fillId="0" borderId="9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2" fillId="0" borderId="0" xfId="0" applyFont="1"/>
    <xf numFmtId="164" fontId="3" fillId="0" borderId="0" xfId="1" applyNumberFormat="1" applyFont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2" borderId="5" xfId="0" applyNumberFormat="1" applyFont="1" applyFill="1" applyBorder="1" applyAlignment="1">
      <alignment vertical="center"/>
    </xf>
    <xf numFmtId="164" fontId="2" fillId="3" borderId="5" xfId="0" applyNumberFormat="1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17" fontId="0" fillId="0" borderId="5" xfId="0" applyNumberFormat="1" applyBorder="1" applyAlignment="1">
      <alignment vertical="center"/>
    </xf>
    <xf numFmtId="164" fontId="0" fillId="4" borderId="5" xfId="0" applyNumberForma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0" fillId="5" borderId="5" xfId="0" applyNumberFormat="1" applyFont="1" applyFill="1" applyBorder="1" applyAlignment="1">
      <alignment vertical="center"/>
    </xf>
    <xf numFmtId="164" fontId="0" fillId="5" borderId="5" xfId="0" applyNumberFormat="1" applyFill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0" fillId="0" borderId="8" xfId="0" applyNumberFormat="1" applyBorder="1" applyAlignment="1">
      <alignment vertical="center"/>
    </xf>
    <xf numFmtId="164" fontId="0" fillId="5" borderId="8" xfId="0" applyNumberForma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9" borderId="15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164" fontId="2" fillId="0" borderId="0" xfId="0" applyNumberFormat="1" applyFont="1"/>
    <xf numFmtId="0" fontId="2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2" fillId="0" borderId="4" xfId="0" applyFont="1" applyBorder="1"/>
    <xf numFmtId="0" fontId="0" fillId="0" borderId="7" xfId="0" applyBorder="1"/>
    <xf numFmtId="0" fontId="0" fillId="0" borderId="9" xfId="0" applyBorder="1"/>
    <xf numFmtId="0" fontId="2" fillId="10" borderId="2" xfId="0" applyFont="1" applyFill="1" applyBorder="1" applyAlignment="1">
      <alignment horizontal="center" vertical="center" wrapText="1"/>
    </xf>
    <xf numFmtId="0" fontId="2" fillId="10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11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0" fillId="13" borderId="0" xfId="0" applyFill="1" applyAlignment="1">
      <alignment vertical="center"/>
    </xf>
    <xf numFmtId="0" fontId="2" fillId="13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13" borderId="23" xfId="0" applyFill="1" applyBorder="1" applyAlignment="1">
      <alignment vertical="center"/>
    </xf>
    <xf numFmtId="0" fontId="0" fillId="13" borderId="24" xfId="0" applyFill="1" applyBorder="1" applyAlignment="1">
      <alignment vertical="center"/>
    </xf>
    <xf numFmtId="0" fontId="0" fillId="13" borderId="25" xfId="0" applyFill="1" applyBorder="1" applyAlignment="1">
      <alignment vertical="center"/>
    </xf>
    <xf numFmtId="0" fontId="10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0" fillId="0" borderId="5" xfId="0" applyNumberFormat="1" applyFont="1" applyBorder="1" applyAlignment="1">
      <alignment vertical="center"/>
    </xf>
    <xf numFmtId="164" fontId="9" fillId="4" borderId="5" xfId="0" applyNumberFormat="1" applyFont="1" applyFill="1" applyBorder="1" applyAlignment="1">
      <alignment vertical="center"/>
    </xf>
    <xf numFmtId="164" fontId="2" fillId="4" borderId="5" xfId="0" applyNumberFormat="1" applyFont="1" applyFill="1" applyBorder="1" applyAlignment="1">
      <alignment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8" fillId="12" borderId="29" xfId="0" applyFont="1" applyFill="1" applyBorder="1" applyAlignment="1">
      <alignment horizontal="center" vertical="center"/>
    </xf>
    <xf numFmtId="0" fontId="8" fillId="12" borderId="27" xfId="0" applyFont="1" applyFill="1" applyBorder="1" applyAlignment="1">
      <alignment horizontal="center" vertical="center"/>
    </xf>
    <xf numFmtId="0" fontId="8" fillId="12" borderId="28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17</xdr:row>
      <xdr:rowOff>133350</xdr:rowOff>
    </xdr:from>
    <xdr:to>
      <xdr:col>4</xdr:col>
      <xdr:colOff>38100</xdr:colOff>
      <xdr:row>19</xdr:row>
      <xdr:rowOff>95250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D5B200C-BD4C-472F-8E5F-1D315B5E760D}"/>
            </a:ext>
          </a:extLst>
        </xdr:cNvPr>
        <xdr:cNvSpPr txBox="1"/>
      </xdr:nvSpPr>
      <xdr:spPr>
        <a:xfrm>
          <a:off x="76200" y="3419475"/>
          <a:ext cx="46101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accent1"/>
              </a:solidFill>
            </a:rPr>
            <a:t>Décomposez les salaires bruts mensuels en</a:t>
          </a:r>
          <a:r>
            <a:rPr lang="fr-FR" sz="1400" b="1" baseline="0">
              <a:solidFill>
                <a:schemeClr val="accent1"/>
              </a:solidFill>
            </a:rPr>
            <a:t> tranches A et B </a:t>
          </a:r>
          <a:endParaRPr lang="fr-FR" sz="1400" b="1">
            <a:solidFill>
              <a:schemeClr val="accent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4</xdr:row>
      <xdr:rowOff>276225</xdr:rowOff>
    </xdr:from>
    <xdr:to>
      <xdr:col>11</xdr:col>
      <xdr:colOff>600074</xdr:colOff>
      <xdr:row>6</xdr:row>
      <xdr:rowOff>1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5769AC8-82D1-4A95-B344-8D6116523745}"/>
            </a:ext>
          </a:extLst>
        </xdr:cNvPr>
        <xdr:cNvSpPr txBox="1"/>
      </xdr:nvSpPr>
      <xdr:spPr>
        <a:xfrm>
          <a:off x="6467474" y="1190625"/>
          <a:ext cx="2276475" cy="295276"/>
        </a:xfrm>
        <a:prstGeom prst="rect">
          <a:avLst/>
        </a:prstGeom>
        <a:solidFill>
          <a:schemeClr val="bg2"/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chemeClr val="accent1"/>
              </a:solidFill>
            </a:rPr>
            <a:t>TA CUMULEES = MIN(D6;E6) =</a:t>
          </a:r>
          <a:r>
            <a:rPr lang="fr-FR" sz="1100" b="1" baseline="0">
              <a:solidFill>
                <a:schemeClr val="accent1"/>
              </a:solidFill>
            </a:rPr>
            <a:t> 5 400</a:t>
          </a:r>
          <a:endParaRPr lang="fr-FR" sz="1100" b="1">
            <a:solidFill>
              <a:schemeClr val="accent1"/>
            </a:solidFill>
          </a:endParaRPr>
        </a:p>
      </xdr:txBody>
    </xdr:sp>
    <xdr:clientData/>
  </xdr:twoCellAnchor>
  <xdr:twoCellAnchor>
    <xdr:from>
      <xdr:col>12</xdr:col>
      <xdr:colOff>114300</xdr:colOff>
      <xdr:row>4</xdr:row>
      <xdr:rowOff>285749</xdr:rowOff>
    </xdr:from>
    <xdr:to>
      <xdr:col>14</xdr:col>
      <xdr:colOff>504825</xdr:colOff>
      <xdr:row>6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12674EE3-10F6-4584-BB7B-C5C568E0669B}"/>
            </a:ext>
          </a:extLst>
        </xdr:cNvPr>
        <xdr:cNvSpPr txBox="1"/>
      </xdr:nvSpPr>
      <xdr:spPr>
        <a:xfrm>
          <a:off x="9020175" y="1200149"/>
          <a:ext cx="1914525" cy="28575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158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>
              <a:solidFill>
                <a:sysClr val="windowText" lastClr="000000"/>
              </a:solidFill>
            </a:rPr>
            <a:t>TA DU</a:t>
          </a:r>
          <a:r>
            <a:rPr lang="fr-FR" sz="1100" b="1" baseline="0">
              <a:solidFill>
                <a:sysClr val="windowText" lastClr="000000"/>
              </a:solidFill>
            </a:rPr>
            <a:t> MOIS</a:t>
          </a:r>
          <a:r>
            <a:rPr lang="fr-FR" sz="1100" b="1">
              <a:solidFill>
                <a:sysClr val="windowText" lastClr="000000"/>
              </a:solidFill>
            </a:rPr>
            <a:t> =</a:t>
          </a:r>
          <a:r>
            <a:rPr lang="fr-FR" sz="1100" b="1" baseline="0">
              <a:solidFill>
                <a:sysClr val="windowText" lastClr="000000"/>
              </a:solidFill>
            </a:rPr>
            <a:t> F6 - F5 = 3 900</a:t>
          </a:r>
          <a:endParaRPr lang="fr-FR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66675</xdr:colOff>
      <xdr:row>5</xdr:row>
      <xdr:rowOff>104775</xdr:rowOff>
    </xdr:from>
    <xdr:to>
      <xdr:col>8</xdr:col>
      <xdr:colOff>485775</xdr:colOff>
      <xdr:row>5</xdr:row>
      <xdr:rowOff>180975</xdr:rowOff>
    </xdr:to>
    <xdr:sp macro="" textlink="">
      <xdr:nvSpPr>
        <xdr:cNvPr id="5" name="Flèche : droite 4">
          <a:extLst>
            <a:ext uri="{FF2B5EF4-FFF2-40B4-BE49-F238E27FC236}">
              <a16:creationId xmlns:a16="http://schemas.microsoft.com/office/drawing/2014/main" id="{883D085D-1EF2-497D-9C94-F87DAF3B39A0}"/>
            </a:ext>
          </a:extLst>
        </xdr:cNvPr>
        <xdr:cNvSpPr/>
      </xdr:nvSpPr>
      <xdr:spPr>
        <a:xfrm>
          <a:off x="5924550" y="1304925"/>
          <a:ext cx="419100" cy="76200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17</xdr:row>
      <xdr:rowOff>133350</xdr:rowOff>
    </xdr:from>
    <xdr:to>
      <xdr:col>3</xdr:col>
      <xdr:colOff>190500</xdr:colOff>
      <xdr:row>20</xdr:row>
      <xdr:rowOff>149087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7132E335-94FB-4BD1-81CE-528410DFA297}"/>
            </a:ext>
          </a:extLst>
        </xdr:cNvPr>
        <xdr:cNvSpPr txBox="1"/>
      </xdr:nvSpPr>
      <xdr:spPr>
        <a:xfrm>
          <a:off x="76200" y="3968198"/>
          <a:ext cx="3609561" cy="5872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accent1"/>
              </a:solidFill>
            </a:rPr>
            <a:t>Décomposez les salaires bruts mensuels en</a:t>
          </a:r>
          <a:r>
            <a:rPr lang="fr-FR" sz="1400" b="1" baseline="0">
              <a:solidFill>
                <a:schemeClr val="accent1"/>
              </a:solidFill>
            </a:rPr>
            <a:t> tranches A, B, C et D </a:t>
          </a:r>
          <a:endParaRPr lang="fr-FR" sz="1400" b="1">
            <a:solidFill>
              <a:schemeClr val="accent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323854</xdr:colOff>
      <xdr:row>5</xdr:row>
      <xdr:rowOff>161923</xdr:rowOff>
    </xdr:from>
    <xdr:to>
      <xdr:col>3</xdr:col>
      <xdr:colOff>533401</xdr:colOff>
      <xdr:row>9</xdr:row>
      <xdr:rowOff>190498</xdr:rowOff>
    </xdr:to>
    <xdr:sp macro="" textlink="">
      <xdr:nvSpPr>
        <xdr:cNvPr id="5" name="Accolades 4">
          <a:extLst>
            <a:ext uri="{FF2B5EF4-FFF2-40B4-BE49-F238E27FC236}">
              <a16:creationId xmlns:a16="http://schemas.microsoft.com/office/drawing/2014/main" id="{6A7FE523-3EC0-4696-A198-D049D0576530}"/>
            </a:ext>
          </a:extLst>
        </xdr:cNvPr>
        <xdr:cNvSpPr/>
      </xdr:nvSpPr>
      <xdr:spPr>
        <a:xfrm rot="16200000">
          <a:off x="1304927" y="1181100"/>
          <a:ext cx="885825" cy="1609722"/>
        </a:xfrm>
        <a:prstGeom prst="bracePair">
          <a:avLst/>
        </a:prstGeom>
        <a:ln w="222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390529</xdr:colOff>
      <xdr:row>5</xdr:row>
      <xdr:rowOff>219073</xdr:rowOff>
    </xdr:from>
    <xdr:to>
      <xdr:col>6</xdr:col>
      <xdr:colOff>428626</xdr:colOff>
      <xdr:row>9</xdr:row>
      <xdr:rowOff>2</xdr:rowOff>
    </xdr:to>
    <xdr:sp macro="" textlink="">
      <xdr:nvSpPr>
        <xdr:cNvPr id="7" name="Accolades 6">
          <a:extLst>
            <a:ext uri="{FF2B5EF4-FFF2-40B4-BE49-F238E27FC236}">
              <a16:creationId xmlns:a16="http://schemas.microsoft.com/office/drawing/2014/main" id="{B5DFE6D8-BA91-44DE-ABBE-155FE2F32EBC}"/>
            </a:ext>
          </a:extLst>
        </xdr:cNvPr>
        <xdr:cNvSpPr/>
      </xdr:nvSpPr>
      <xdr:spPr>
        <a:xfrm rot="16200000">
          <a:off x="3600450" y="1628777"/>
          <a:ext cx="638179" cy="1609722"/>
        </a:xfrm>
        <a:prstGeom prst="bracePair">
          <a:avLst/>
        </a:prstGeom>
        <a:ln w="222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7</xdr:col>
      <xdr:colOff>390529</xdr:colOff>
      <xdr:row>5</xdr:row>
      <xdr:rowOff>219073</xdr:rowOff>
    </xdr:from>
    <xdr:to>
      <xdr:col>9</xdr:col>
      <xdr:colOff>428626</xdr:colOff>
      <xdr:row>9</xdr:row>
      <xdr:rowOff>2</xdr:rowOff>
    </xdr:to>
    <xdr:sp macro="" textlink="">
      <xdr:nvSpPr>
        <xdr:cNvPr id="8" name="Accolades 7">
          <a:extLst>
            <a:ext uri="{FF2B5EF4-FFF2-40B4-BE49-F238E27FC236}">
              <a16:creationId xmlns:a16="http://schemas.microsoft.com/office/drawing/2014/main" id="{3F36F4F3-6310-40A5-A162-470E0F51F227}"/>
            </a:ext>
          </a:extLst>
        </xdr:cNvPr>
        <xdr:cNvSpPr/>
      </xdr:nvSpPr>
      <xdr:spPr>
        <a:xfrm rot="16200000">
          <a:off x="3576639" y="1652588"/>
          <a:ext cx="685802" cy="1609722"/>
        </a:xfrm>
        <a:prstGeom prst="bracePair">
          <a:avLst/>
        </a:prstGeom>
        <a:ln w="222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10</xdr:col>
      <xdr:colOff>390529</xdr:colOff>
      <xdr:row>5</xdr:row>
      <xdr:rowOff>219073</xdr:rowOff>
    </xdr:from>
    <xdr:to>
      <xdr:col>12</xdr:col>
      <xdr:colOff>428626</xdr:colOff>
      <xdr:row>9</xdr:row>
      <xdr:rowOff>2</xdr:rowOff>
    </xdr:to>
    <xdr:sp macro="" textlink="">
      <xdr:nvSpPr>
        <xdr:cNvPr id="9" name="Accolades 8">
          <a:extLst>
            <a:ext uri="{FF2B5EF4-FFF2-40B4-BE49-F238E27FC236}">
              <a16:creationId xmlns:a16="http://schemas.microsoft.com/office/drawing/2014/main" id="{1FA429B2-2FBC-465A-8F32-8B8318E12117}"/>
            </a:ext>
          </a:extLst>
        </xdr:cNvPr>
        <xdr:cNvSpPr/>
      </xdr:nvSpPr>
      <xdr:spPr>
        <a:xfrm rot="16200000">
          <a:off x="3576639" y="1652588"/>
          <a:ext cx="685802" cy="1609722"/>
        </a:xfrm>
        <a:prstGeom prst="bracePair">
          <a:avLst/>
        </a:prstGeom>
        <a:ln w="222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2F4F0-BABC-4B6C-A123-61F21A163A70}">
  <dimension ref="A1:D17"/>
  <sheetViews>
    <sheetView zoomScale="115" zoomScaleNormal="115" workbookViewId="0">
      <selection activeCell="B4" sqref="B4"/>
    </sheetView>
  </sheetViews>
  <sheetFormatPr baseColWidth="10" defaultRowHeight="15" x14ac:dyDescent="0.25"/>
  <cols>
    <col min="1" max="1" width="11.42578125" style="4"/>
    <col min="2" max="2" width="14.28515625" style="4" bestFit="1" customWidth="1"/>
    <col min="3" max="3" width="15.28515625" style="4" bestFit="1" customWidth="1"/>
    <col min="4" max="4" width="12.85546875" style="4" bestFit="1" customWidth="1"/>
    <col min="5" max="16384" width="11.42578125" style="4"/>
  </cols>
  <sheetData>
    <row r="1" spans="1:4" ht="18.75" x14ac:dyDescent="0.25">
      <c r="A1" s="7" t="s">
        <v>11</v>
      </c>
    </row>
    <row r="3" spans="1:4" x14ac:dyDescent="0.25">
      <c r="A3" s="2" t="s">
        <v>2</v>
      </c>
      <c r="B3" s="3">
        <v>3311</v>
      </c>
    </row>
    <row r="4" spans="1:4" ht="15.75" thickBot="1" x14ac:dyDescent="0.3"/>
    <row r="5" spans="1:4" ht="18" customHeight="1" x14ac:dyDescent="0.25">
      <c r="A5" s="8"/>
      <c r="B5" s="9" t="s">
        <v>3</v>
      </c>
      <c r="C5" s="9" t="s">
        <v>4</v>
      </c>
      <c r="D5" s="10" t="s">
        <v>5</v>
      </c>
    </row>
    <row r="6" spans="1:4" ht="18" customHeight="1" x14ac:dyDescent="0.25">
      <c r="A6" s="11">
        <v>42736</v>
      </c>
      <c r="B6" s="12">
        <v>1700</v>
      </c>
      <c r="C6" s="12">
        <v>1200</v>
      </c>
      <c r="D6" s="13">
        <f t="shared" ref="D6:D17" si="0">SUM(B6:C6)</f>
        <v>2900</v>
      </c>
    </row>
    <row r="7" spans="1:4" ht="18" customHeight="1" x14ac:dyDescent="0.25">
      <c r="A7" s="11">
        <v>42767</v>
      </c>
      <c r="B7" s="12">
        <v>1700</v>
      </c>
      <c r="C7" s="12">
        <v>2000</v>
      </c>
      <c r="D7" s="13">
        <f t="shared" si="0"/>
        <v>3700</v>
      </c>
    </row>
    <row r="8" spans="1:4" ht="18" customHeight="1" x14ac:dyDescent="0.25">
      <c r="A8" s="11">
        <v>42795</v>
      </c>
      <c r="B8" s="12">
        <v>1700</v>
      </c>
      <c r="C8" s="12">
        <v>4000</v>
      </c>
      <c r="D8" s="13">
        <f t="shared" si="0"/>
        <v>5700</v>
      </c>
    </row>
    <row r="9" spans="1:4" ht="18" customHeight="1" x14ac:dyDescent="0.25">
      <c r="A9" s="11">
        <v>42826</v>
      </c>
      <c r="B9" s="12">
        <v>1700</v>
      </c>
      <c r="C9" s="12">
        <v>500</v>
      </c>
      <c r="D9" s="13">
        <f t="shared" si="0"/>
        <v>2200</v>
      </c>
    </row>
    <row r="10" spans="1:4" ht="18" customHeight="1" x14ac:dyDescent="0.25">
      <c r="A10" s="11">
        <v>42856</v>
      </c>
      <c r="B10" s="12">
        <v>1700</v>
      </c>
      <c r="C10" s="12">
        <v>800</v>
      </c>
      <c r="D10" s="13">
        <f t="shared" si="0"/>
        <v>2500</v>
      </c>
    </row>
    <row r="11" spans="1:4" ht="18" customHeight="1" x14ac:dyDescent="0.25">
      <c r="A11" s="11">
        <v>42887</v>
      </c>
      <c r="B11" s="12">
        <v>1700</v>
      </c>
      <c r="C11" s="12">
        <v>800</v>
      </c>
      <c r="D11" s="13">
        <f t="shared" si="0"/>
        <v>2500</v>
      </c>
    </row>
    <row r="12" spans="1:4" ht="18" customHeight="1" x14ac:dyDescent="0.25">
      <c r="A12" s="11">
        <v>42917</v>
      </c>
      <c r="B12" s="12">
        <v>1700</v>
      </c>
      <c r="C12" s="12">
        <v>1500</v>
      </c>
      <c r="D12" s="13">
        <f t="shared" si="0"/>
        <v>3200</v>
      </c>
    </row>
    <row r="13" spans="1:4" ht="18" customHeight="1" x14ac:dyDescent="0.25">
      <c r="A13" s="11">
        <v>42948</v>
      </c>
      <c r="B13" s="12">
        <v>1700</v>
      </c>
      <c r="C13" s="12">
        <v>800</v>
      </c>
      <c r="D13" s="13">
        <f t="shared" si="0"/>
        <v>2500</v>
      </c>
    </row>
    <row r="14" spans="1:4" ht="18" customHeight="1" x14ac:dyDescent="0.25">
      <c r="A14" s="11">
        <v>42979</v>
      </c>
      <c r="B14" s="12">
        <v>1700</v>
      </c>
      <c r="C14" s="12">
        <v>3500</v>
      </c>
      <c r="D14" s="13">
        <f t="shared" si="0"/>
        <v>5200</v>
      </c>
    </row>
    <row r="15" spans="1:4" ht="18" customHeight="1" x14ac:dyDescent="0.25">
      <c r="A15" s="11">
        <v>43009</v>
      </c>
      <c r="B15" s="12">
        <v>1700</v>
      </c>
      <c r="C15" s="12">
        <v>3100</v>
      </c>
      <c r="D15" s="13">
        <f t="shared" si="0"/>
        <v>4800</v>
      </c>
    </row>
    <row r="16" spans="1:4" ht="18" customHeight="1" x14ac:dyDescent="0.25">
      <c r="A16" s="11">
        <v>43040</v>
      </c>
      <c r="B16" s="12">
        <v>1700</v>
      </c>
      <c r="C16" s="12">
        <v>300</v>
      </c>
      <c r="D16" s="13">
        <f t="shared" si="0"/>
        <v>2000</v>
      </c>
    </row>
    <row r="17" spans="1:4" ht="18" customHeight="1" thickBot="1" x14ac:dyDescent="0.3">
      <c r="A17" s="14">
        <v>43070</v>
      </c>
      <c r="B17" s="15">
        <v>1700</v>
      </c>
      <c r="C17" s="15">
        <v>400</v>
      </c>
      <c r="D17" s="16">
        <f t="shared" si="0"/>
        <v>2100</v>
      </c>
    </row>
  </sheetData>
  <pageMargins left="0.7" right="0.7" top="0.75" bottom="0.75" header="0.3" footer="0.3"/>
  <ignoredErrors>
    <ignoredError sqref="D6:D17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6FEAD-C5AD-46B5-98BB-7CDB7F41A730}">
  <dimension ref="A2:L17"/>
  <sheetViews>
    <sheetView topLeftCell="D1" zoomScale="125" zoomScaleNormal="125" workbookViewId="0">
      <selection activeCell="B2" sqref="B2"/>
    </sheetView>
  </sheetViews>
  <sheetFormatPr baseColWidth="10" defaultRowHeight="15" x14ac:dyDescent="0.25"/>
  <cols>
    <col min="1" max="2" width="11.42578125" style="4"/>
    <col min="3" max="3" width="12.85546875" style="4" bestFit="1" customWidth="1"/>
    <col min="4" max="4" width="12.5703125" style="4" bestFit="1" customWidth="1"/>
    <col min="5" max="5" width="16.7109375" style="4" bestFit="1" customWidth="1"/>
    <col min="6" max="16384" width="11.42578125" style="4"/>
  </cols>
  <sheetData>
    <row r="2" spans="1:12" ht="18.75" x14ac:dyDescent="0.25">
      <c r="B2" s="6" t="s">
        <v>0</v>
      </c>
      <c r="E2" s="20">
        <v>3311</v>
      </c>
    </row>
    <row r="4" spans="1:12" ht="22.5" customHeight="1" x14ac:dyDescent="0.25">
      <c r="A4" s="24" t="s">
        <v>13</v>
      </c>
      <c r="B4" s="24" t="s">
        <v>1</v>
      </c>
      <c r="C4" s="24" t="s">
        <v>5</v>
      </c>
      <c r="D4" s="24" t="s">
        <v>6</v>
      </c>
      <c r="E4" s="24" t="s">
        <v>7</v>
      </c>
      <c r="F4" s="24" t="s">
        <v>8</v>
      </c>
      <c r="G4" s="24" t="s">
        <v>9</v>
      </c>
      <c r="H4" s="24" t="s">
        <v>10</v>
      </c>
    </row>
    <row r="5" spans="1:12" ht="22.5" customHeight="1" x14ac:dyDescent="0.25">
      <c r="A5" s="18">
        <v>1</v>
      </c>
      <c r="B5" s="25">
        <v>42736</v>
      </c>
      <c r="C5" s="12">
        <f>'Enoncé 1'!D6</f>
        <v>2900</v>
      </c>
      <c r="D5" s="21">
        <f>C5</f>
        <v>2900</v>
      </c>
      <c r="E5" s="21">
        <f>$E$2*A5</f>
        <v>3311</v>
      </c>
      <c r="F5" s="21">
        <f>MIN(D5,E5)</f>
        <v>2900</v>
      </c>
      <c r="G5" s="21">
        <f>F5</f>
        <v>2900</v>
      </c>
      <c r="H5" s="26">
        <f>C5-G5</f>
        <v>0</v>
      </c>
    </row>
    <row r="6" spans="1:12" ht="22.5" customHeight="1" x14ac:dyDescent="0.25">
      <c r="A6" s="18">
        <v>2</v>
      </c>
      <c r="B6" s="25">
        <v>42767</v>
      </c>
      <c r="C6" s="12">
        <f>'Enoncé 1'!D7</f>
        <v>3700</v>
      </c>
      <c r="D6" s="21">
        <f>D5+C6</f>
        <v>6600</v>
      </c>
      <c r="E6" s="21">
        <f t="shared" ref="E6:E16" si="0">$E$2*A6</f>
        <v>6622</v>
      </c>
      <c r="F6" s="22">
        <f t="shared" ref="F6:F16" si="1">MIN(D6,E6)</f>
        <v>6600</v>
      </c>
      <c r="G6" s="23">
        <f>F6-F5</f>
        <v>3700</v>
      </c>
      <c r="H6" s="26">
        <f t="shared" ref="H6:H16" si="2">C6-G6</f>
        <v>0</v>
      </c>
    </row>
    <row r="7" spans="1:12" ht="22.5" customHeight="1" thickBot="1" x14ac:dyDescent="0.3">
      <c r="A7" s="18">
        <v>3</v>
      </c>
      <c r="B7" s="25">
        <v>42795</v>
      </c>
      <c r="C7" s="12">
        <f>'Enoncé 1'!D8</f>
        <v>5700</v>
      </c>
      <c r="D7" s="21">
        <f t="shared" ref="D7:D16" si="3">D6+C7</f>
        <v>12300</v>
      </c>
      <c r="E7" s="21">
        <f t="shared" si="0"/>
        <v>9933</v>
      </c>
      <c r="F7" s="21">
        <f t="shared" si="1"/>
        <v>9933</v>
      </c>
      <c r="G7" s="21">
        <f t="shared" ref="G7:G16" si="4">F7-F6</f>
        <v>3333</v>
      </c>
      <c r="H7" s="26">
        <f t="shared" si="2"/>
        <v>2367</v>
      </c>
    </row>
    <row r="8" spans="1:12" ht="22.5" customHeight="1" thickBot="1" x14ac:dyDescent="0.3">
      <c r="A8" s="18">
        <v>4</v>
      </c>
      <c r="B8" s="25">
        <v>42826</v>
      </c>
      <c r="C8" s="12">
        <f>'Enoncé 1'!D9</f>
        <v>2200</v>
      </c>
      <c r="D8" s="21">
        <f t="shared" si="3"/>
        <v>14500</v>
      </c>
      <c r="E8" s="21">
        <f t="shared" si="0"/>
        <v>13244</v>
      </c>
      <c r="F8" s="21">
        <f t="shared" si="1"/>
        <v>13244</v>
      </c>
      <c r="G8" s="21">
        <f t="shared" si="4"/>
        <v>3311</v>
      </c>
      <c r="H8" s="26">
        <f t="shared" si="2"/>
        <v>-1111</v>
      </c>
      <c r="J8" s="82" t="s">
        <v>12</v>
      </c>
      <c r="K8" s="83"/>
      <c r="L8" s="84"/>
    </row>
    <row r="9" spans="1:12" ht="22.5" customHeight="1" x14ac:dyDescent="0.25">
      <c r="A9" s="18">
        <v>5</v>
      </c>
      <c r="B9" s="25">
        <v>42856</v>
      </c>
      <c r="C9" s="12">
        <f>'Enoncé 1'!D10</f>
        <v>2500</v>
      </c>
      <c r="D9" s="21">
        <f t="shared" si="3"/>
        <v>17000</v>
      </c>
      <c r="E9" s="21">
        <f t="shared" si="0"/>
        <v>16555</v>
      </c>
      <c r="F9" s="21">
        <f t="shared" si="1"/>
        <v>16555</v>
      </c>
      <c r="G9" s="21">
        <f t="shared" si="4"/>
        <v>3311</v>
      </c>
      <c r="H9" s="26">
        <f t="shared" si="2"/>
        <v>-811</v>
      </c>
    </row>
    <row r="10" spans="1:12" ht="22.5" customHeight="1" x14ac:dyDescent="0.25">
      <c r="A10" s="18">
        <v>6</v>
      </c>
      <c r="B10" s="25">
        <v>42887</v>
      </c>
      <c r="C10" s="12">
        <f>'Enoncé 1'!D11</f>
        <v>2500</v>
      </c>
      <c r="D10" s="21">
        <f t="shared" si="3"/>
        <v>19500</v>
      </c>
      <c r="E10" s="21">
        <f t="shared" si="0"/>
        <v>19866</v>
      </c>
      <c r="F10" s="21">
        <f t="shared" si="1"/>
        <v>19500</v>
      </c>
      <c r="G10" s="21">
        <f t="shared" si="4"/>
        <v>2945</v>
      </c>
      <c r="H10" s="26">
        <f t="shared" si="2"/>
        <v>-445</v>
      </c>
    </row>
    <row r="11" spans="1:12" ht="22.5" customHeight="1" x14ac:dyDescent="0.25">
      <c r="A11" s="18">
        <v>7</v>
      </c>
      <c r="B11" s="25">
        <v>42917</v>
      </c>
      <c r="C11" s="12">
        <f>'Enoncé 1'!D12</f>
        <v>3200</v>
      </c>
      <c r="D11" s="21">
        <f t="shared" si="3"/>
        <v>22700</v>
      </c>
      <c r="E11" s="21">
        <f t="shared" si="0"/>
        <v>23177</v>
      </c>
      <c r="F11" s="21">
        <f t="shared" si="1"/>
        <v>22700</v>
      </c>
      <c r="G11" s="21">
        <f t="shared" si="4"/>
        <v>3200</v>
      </c>
      <c r="H11" s="26">
        <f t="shared" si="2"/>
        <v>0</v>
      </c>
    </row>
    <row r="12" spans="1:12" ht="22.5" customHeight="1" x14ac:dyDescent="0.25">
      <c r="A12" s="18">
        <v>8</v>
      </c>
      <c r="B12" s="25">
        <v>42948</v>
      </c>
      <c r="C12" s="12">
        <f>'Enoncé 1'!D13</f>
        <v>2500</v>
      </c>
      <c r="D12" s="21">
        <f t="shared" si="3"/>
        <v>25200</v>
      </c>
      <c r="E12" s="21">
        <f t="shared" si="0"/>
        <v>26488</v>
      </c>
      <c r="F12" s="21">
        <f t="shared" si="1"/>
        <v>25200</v>
      </c>
      <c r="G12" s="21">
        <f t="shared" si="4"/>
        <v>2500</v>
      </c>
      <c r="H12" s="26">
        <f t="shared" si="2"/>
        <v>0</v>
      </c>
    </row>
    <row r="13" spans="1:12" ht="22.5" customHeight="1" x14ac:dyDescent="0.25">
      <c r="A13" s="18">
        <v>9</v>
      </c>
      <c r="B13" s="25">
        <v>42979</v>
      </c>
      <c r="C13" s="12">
        <f>'Enoncé 1'!D14</f>
        <v>5200</v>
      </c>
      <c r="D13" s="21">
        <f t="shared" si="3"/>
        <v>30400</v>
      </c>
      <c r="E13" s="21">
        <f t="shared" si="0"/>
        <v>29799</v>
      </c>
      <c r="F13" s="21">
        <f t="shared" si="1"/>
        <v>29799</v>
      </c>
      <c r="G13" s="21">
        <f t="shared" si="4"/>
        <v>4599</v>
      </c>
      <c r="H13" s="26">
        <f t="shared" si="2"/>
        <v>601</v>
      </c>
    </row>
    <row r="14" spans="1:12" ht="22.5" customHeight="1" x14ac:dyDescent="0.25">
      <c r="A14" s="18">
        <v>10</v>
      </c>
      <c r="B14" s="25">
        <v>43009</v>
      </c>
      <c r="C14" s="12">
        <f>'Enoncé 1'!D15</f>
        <v>4800</v>
      </c>
      <c r="D14" s="21">
        <f t="shared" si="3"/>
        <v>35200</v>
      </c>
      <c r="E14" s="21">
        <f t="shared" si="0"/>
        <v>33110</v>
      </c>
      <c r="F14" s="21">
        <f t="shared" si="1"/>
        <v>33110</v>
      </c>
      <c r="G14" s="21">
        <f t="shared" si="4"/>
        <v>3311</v>
      </c>
      <c r="H14" s="26">
        <f t="shared" si="2"/>
        <v>1489</v>
      </c>
    </row>
    <row r="15" spans="1:12" ht="22.5" customHeight="1" x14ac:dyDescent="0.25">
      <c r="A15" s="18">
        <v>11</v>
      </c>
      <c r="B15" s="25">
        <v>43040</v>
      </c>
      <c r="C15" s="12">
        <f>'Enoncé 1'!D16</f>
        <v>2000</v>
      </c>
      <c r="D15" s="21">
        <f t="shared" si="3"/>
        <v>37200</v>
      </c>
      <c r="E15" s="21">
        <f t="shared" si="0"/>
        <v>36421</v>
      </c>
      <c r="F15" s="21">
        <f t="shared" si="1"/>
        <v>36421</v>
      </c>
      <c r="G15" s="21">
        <f t="shared" si="4"/>
        <v>3311</v>
      </c>
      <c r="H15" s="26">
        <f t="shared" si="2"/>
        <v>-1311</v>
      </c>
    </row>
    <row r="16" spans="1:12" ht="22.5" customHeight="1" x14ac:dyDescent="0.25">
      <c r="A16" s="18">
        <v>12</v>
      </c>
      <c r="B16" s="25">
        <v>43070</v>
      </c>
      <c r="C16" s="12">
        <f>'Enoncé 1'!D17</f>
        <v>2100</v>
      </c>
      <c r="D16" s="21">
        <f t="shared" si="3"/>
        <v>39300</v>
      </c>
      <c r="E16" s="21">
        <f t="shared" si="0"/>
        <v>39732</v>
      </c>
      <c r="F16" s="21">
        <f t="shared" si="1"/>
        <v>39300</v>
      </c>
      <c r="G16" s="21">
        <f t="shared" si="4"/>
        <v>2879</v>
      </c>
      <c r="H16" s="26">
        <f t="shared" si="2"/>
        <v>-779</v>
      </c>
    </row>
    <row r="17" spans="2:2" x14ac:dyDescent="0.25">
      <c r="B17" s="5"/>
    </row>
  </sheetData>
  <mergeCells count="1">
    <mergeCell ref="J8:L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504DB-463C-4EF2-97F5-D77A90C65CA2}">
  <dimension ref="A1:E21"/>
  <sheetViews>
    <sheetView zoomScale="140" zoomScaleNormal="140" workbookViewId="0">
      <selection activeCell="A23" sqref="A23:XFD196"/>
    </sheetView>
  </sheetViews>
  <sheetFormatPr baseColWidth="10" defaultRowHeight="15" x14ac:dyDescent="0.25"/>
  <cols>
    <col min="1" max="1" width="16.85546875" style="4" customWidth="1"/>
    <col min="2" max="2" width="24.140625" style="4" customWidth="1"/>
    <col min="3" max="3" width="11.42578125" style="4"/>
    <col min="4" max="4" width="13.85546875" style="4" customWidth="1"/>
    <col min="5" max="5" width="16.42578125" style="4" customWidth="1"/>
    <col min="6" max="16384" width="11.42578125" style="4"/>
  </cols>
  <sheetData>
    <row r="1" spans="1:5" ht="18.75" x14ac:dyDescent="0.25">
      <c r="A1" s="7" t="s">
        <v>11</v>
      </c>
    </row>
    <row r="3" spans="1:5" x14ac:dyDescent="0.25">
      <c r="A3" s="2" t="s">
        <v>2</v>
      </c>
      <c r="B3" s="3">
        <v>3311</v>
      </c>
    </row>
    <row r="4" spans="1:5" ht="15.75" thickBot="1" x14ac:dyDescent="0.3"/>
    <row r="5" spans="1:5" ht="18" customHeight="1" x14ac:dyDescent="0.25">
      <c r="A5" s="8"/>
      <c r="B5" s="9" t="s">
        <v>5</v>
      </c>
    </row>
    <row r="6" spans="1:5" ht="18" customHeight="1" thickBot="1" x14ac:dyDescent="0.3">
      <c r="A6" s="11">
        <v>43101</v>
      </c>
      <c r="B6" s="12">
        <v>29000</v>
      </c>
      <c r="D6" s="4" t="s">
        <v>25</v>
      </c>
      <c r="E6" s="37" t="s">
        <v>24</v>
      </c>
    </row>
    <row r="7" spans="1:5" ht="18" customHeight="1" x14ac:dyDescent="0.25">
      <c r="A7" s="11">
        <v>43132</v>
      </c>
      <c r="B7" s="12">
        <v>26000</v>
      </c>
      <c r="D7" s="4" t="s">
        <v>28</v>
      </c>
      <c r="E7" s="38" t="s">
        <v>26</v>
      </c>
    </row>
    <row r="8" spans="1:5" ht="18" customHeight="1" x14ac:dyDescent="0.25">
      <c r="A8" s="11">
        <v>43160</v>
      </c>
      <c r="B8" s="12">
        <v>32000</v>
      </c>
      <c r="D8" s="4" t="s">
        <v>29</v>
      </c>
      <c r="E8" s="39" t="s">
        <v>26</v>
      </c>
    </row>
    <row r="9" spans="1:5" ht="18" customHeight="1" thickBot="1" x14ac:dyDescent="0.3">
      <c r="A9" s="11">
        <v>43191</v>
      </c>
      <c r="B9" s="12">
        <v>67000</v>
      </c>
      <c r="D9" s="4" t="s">
        <v>30</v>
      </c>
      <c r="E9" s="39" t="s">
        <v>26</v>
      </c>
    </row>
    <row r="10" spans="1:5" ht="18" customHeight="1" thickTop="1" x14ac:dyDescent="0.25">
      <c r="A10" s="11">
        <v>43221</v>
      </c>
      <c r="B10" s="12">
        <v>17000</v>
      </c>
      <c r="D10" s="4" t="s">
        <v>31</v>
      </c>
      <c r="E10" s="40" t="s">
        <v>27</v>
      </c>
    </row>
    <row r="11" spans="1:5" ht="18" customHeight="1" x14ac:dyDescent="0.25">
      <c r="A11" s="11">
        <v>43252</v>
      </c>
      <c r="B11" s="12">
        <v>22000</v>
      </c>
      <c r="D11" s="4" t="s">
        <v>32</v>
      </c>
      <c r="E11" s="41" t="s">
        <v>27</v>
      </c>
    </row>
    <row r="12" spans="1:5" ht="18" customHeight="1" x14ac:dyDescent="0.25">
      <c r="A12" s="11">
        <v>43282</v>
      </c>
      <c r="B12" s="12">
        <v>26000</v>
      </c>
      <c r="D12" s="4" t="s">
        <v>33</v>
      </c>
      <c r="E12" s="41" t="s">
        <v>27</v>
      </c>
    </row>
    <row r="13" spans="1:5" ht="18" customHeight="1" thickBot="1" x14ac:dyDescent="0.3">
      <c r="A13" s="11">
        <v>43313</v>
      </c>
      <c r="B13" s="12">
        <v>19000</v>
      </c>
      <c r="D13" s="4" t="s">
        <v>34</v>
      </c>
      <c r="E13" s="42" t="s">
        <v>27</v>
      </c>
    </row>
    <row r="14" spans="1:5" ht="18" customHeight="1" thickTop="1" x14ac:dyDescent="0.25">
      <c r="A14" s="11">
        <v>43344</v>
      </c>
      <c r="B14" s="12">
        <v>14000</v>
      </c>
    </row>
    <row r="15" spans="1:5" ht="18" customHeight="1" x14ac:dyDescent="0.25">
      <c r="A15" s="11">
        <v>43374</v>
      </c>
      <c r="B15" s="12">
        <v>25000</v>
      </c>
    </row>
    <row r="16" spans="1:5" ht="18" customHeight="1" x14ac:dyDescent="0.25">
      <c r="A16" s="11">
        <v>43405</v>
      </c>
      <c r="B16" s="12">
        <v>22000</v>
      </c>
    </row>
    <row r="17" spans="1:2" ht="18" customHeight="1" thickBot="1" x14ac:dyDescent="0.3">
      <c r="A17" s="14">
        <v>43435</v>
      </c>
      <c r="B17" s="15">
        <v>27000</v>
      </c>
    </row>
    <row r="21" spans="1:2" ht="84" customHeigh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8185B-C318-474A-AA64-1B0AF25A3AB3}">
  <dimension ref="A1:R48"/>
  <sheetViews>
    <sheetView topLeftCell="B1" zoomScaleNormal="100" workbookViewId="0">
      <selection activeCell="R13" sqref="R13"/>
    </sheetView>
  </sheetViews>
  <sheetFormatPr baseColWidth="10" defaultRowHeight="15" x14ac:dyDescent="0.25"/>
  <cols>
    <col min="1" max="1" width="9.28515625" style="4" hidden="1" customWidth="1"/>
    <col min="2" max="2" width="11.42578125" style="4"/>
    <col min="3" max="3" width="9.5703125" style="4" bestFit="1" customWidth="1"/>
    <col min="4" max="4" width="10.5703125" style="4" bestFit="1" customWidth="1"/>
    <col min="5" max="5" width="11.28515625" style="4" bestFit="1" customWidth="1"/>
    <col min="6" max="6" width="12.28515625" style="4" bestFit="1" customWidth="1"/>
    <col min="7" max="8" width="11.42578125" style="4"/>
    <col min="9" max="9" width="18.28515625" style="4" bestFit="1" customWidth="1"/>
    <col min="10" max="10" width="11.7109375" style="4" customWidth="1"/>
    <col min="11" max="11" width="12" style="4" bestFit="1" customWidth="1"/>
    <col min="12" max="12" width="12.140625" style="4" bestFit="1" customWidth="1"/>
    <col min="13" max="13" width="11.42578125" style="4"/>
    <col min="14" max="14" width="12.5703125" style="4" bestFit="1" customWidth="1"/>
    <col min="15" max="15" width="0" style="4" hidden="1" customWidth="1"/>
    <col min="16" max="16" width="12.7109375" style="4" hidden="1" customWidth="1"/>
    <col min="17" max="16384" width="11.42578125" style="4"/>
  </cols>
  <sheetData>
    <row r="1" spans="1:17" s="77" customFormat="1" ht="25.5" customHeight="1" x14ac:dyDescent="0.25">
      <c r="G1" s="6" t="s">
        <v>20</v>
      </c>
      <c r="H1" s="6"/>
      <c r="I1" s="78">
        <f>4*E2</f>
        <v>13244</v>
      </c>
    </row>
    <row r="2" spans="1:17" s="77" customFormat="1" ht="25.5" customHeight="1" x14ac:dyDescent="0.25">
      <c r="B2" s="6" t="s">
        <v>0</v>
      </c>
      <c r="E2" s="20">
        <v>3311</v>
      </c>
      <c r="G2" s="6" t="s">
        <v>21</v>
      </c>
      <c r="H2" s="6"/>
      <c r="I2" s="78">
        <f>E2*8</f>
        <v>26488</v>
      </c>
      <c r="M2" s="29"/>
      <c r="N2" s="29"/>
    </row>
    <row r="3" spans="1:17" ht="18.75" x14ac:dyDescent="0.25">
      <c r="B3" s="6"/>
      <c r="E3" s="20"/>
      <c r="G3" s="2"/>
      <c r="H3" s="2"/>
      <c r="I3" s="36"/>
      <c r="M3" s="29"/>
      <c r="N3" s="29"/>
    </row>
    <row r="4" spans="1:17" ht="9" customHeight="1" thickBot="1" x14ac:dyDescent="0.3">
      <c r="B4" s="6"/>
      <c r="E4" s="20"/>
      <c r="G4" s="2"/>
      <c r="H4" s="2"/>
      <c r="I4" s="36"/>
      <c r="M4" s="29"/>
      <c r="N4" s="29"/>
    </row>
    <row r="5" spans="1:17" ht="18.75" x14ac:dyDescent="0.25">
      <c r="B5" s="85" t="s">
        <v>59</v>
      </c>
      <c r="C5" s="86"/>
      <c r="D5" s="87"/>
      <c r="E5" s="86" t="s">
        <v>60</v>
      </c>
      <c r="F5" s="86"/>
      <c r="G5" s="87"/>
      <c r="H5" s="85" t="s">
        <v>61</v>
      </c>
      <c r="I5" s="86"/>
      <c r="J5" s="87"/>
      <c r="K5" s="85" t="s">
        <v>62</v>
      </c>
      <c r="L5" s="86"/>
      <c r="M5" s="87"/>
      <c r="N5" s="88" t="s">
        <v>63</v>
      </c>
    </row>
    <row r="6" spans="1:17" ht="18" customHeight="1" x14ac:dyDescent="0.25">
      <c r="B6" s="60"/>
      <c r="C6" s="61"/>
      <c r="D6" s="62"/>
      <c r="E6" s="67"/>
      <c r="F6" s="61"/>
      <c r="G6" s="62"/>
      <c r="H6" s="60"/>
      <c r="I6" s="61"/>
      <c r="J6" s="62"/>
      <c r="K6" s="60"/>
      <c r="L6" s="61"/>
      <c r="M6" s="62"/>
      <c r="N6" s="89"/>
    </row>
    <row r="7" spans="1:17" ht="12.75" customHeight="1" x14ac:dyDescent="0.25">
      <c r="B7" s="60"/>
      <c r="C7" s="61"/>
      <c r="D7" s="62"/>
      <c r="E7" s="67"/>
      <c r="F7" s="61"/>
      <c r="G7" s="62"/>
      <c r="H7" s="60"/>
      <c r="I7" s="61"/>
      <c r="J7" s="62"/>
      <c r="K7" s="60"/>
      <c r="L7" s="61"/>
      <c r="M7" s="62"/>
      <c r="N7" s="89"/>
    </row>
    <row r="8" spans="1:17" ht="10.5" customHeight="1" x14ac:dyDescent="0.25">
      <c r="B8" s="63"/>
      <c r="C8" s="61"/>
      <c r="D8" s="62"/>
      <c r="E8" s="61"/>
      <c r="F8" s="61"/>
      <c r="G8" s="62"/>
      <c r="H8" s="63"/>
      <c r="I8" s="61"/>
      <c r="J8" s="62"/>
      <c r="K8" s="63"/>
      <c r="L8" s="61"/>
      <c r="M8" s="62"/>
      <c r="N8" s="89"/>
    </row>
    <row r="9" spans="1:17" ht="13.5" customHeight="1" thickBot="1" x14ac:dyDescent="0.3">
      <c r="B9" s="72"/>
      <c r="C9" s="68"/>
      <c r="D9" s="73"/>
      <c r="E9" s="65"/>
      <c r="F9" s="65"/>
      <c r="G9" s="66"/>
      <c r="H9" s="64"/>
      <c r="I9" s="65"/>
      <c r="J9" s="66"/>
      <c r="K9" s="64"/>
      <c r="L9" s="65"/>
      <c r="M9" s="66"/>
      <c r="N9" s="90"/>
    </row>
    <row r="10" spans="1:17" hidden="1" x14ac:dyDescent="0.25">
      <c r="B10" s="63"/>
      <c r="C10" s="61"/>
      <c r="D10" s="62"/>
      <c r="I10" s="2"/>
    </row>
    <row r="11" spans="1:17" s="71" customFormat="1" ht="7.5" customHeight="1" thickBot="1" x14ac:dyDescent="0.3">
      <c r="B11" s="74"/>
      <c r="C11" s="75"/>
      <c r="D11" s="76"/>
      <c r="E11" s="69"/>
      <c r="F11" s="69"/>
      <c r="G11" s="69"/>
      <c r="H11" s="69"/>
      <c r="I11" s="70"/>
      <c r="J11" s="69"/>
      <c r="K11" s="69"/>
      <c r="L11" s="69"/>
      <c r="M11" s="69"/>
    </row>
    <row r="12" spans="1:17" ht="54.75" customHeight="1" x14ac:dyDescent="0.25">
      <c r="A12" s="32" t="s">
        <v>13</v>
      </c>
      <c r="B12" s="59" t="s">
        <v>1</v>
      </c>
      <c r="C12" s="55" t="s">
        <v>22</v>
      </c>
      <c r="D12" s="55" t="s">
        <v>23</v>
      </c>
      <c r="E12" s="51" t="s">
        <v>19</v>
      </c>
      <c r="F12" s="52" t="s">
        <v>8</v>
      </c>
      <c r="G12" s="52" t="s">
        <v>9</v>
      </c>
      <c r="H12" s="53" t="s">
        <v>35</v>
      </c>
      <c r="I12" s="54" t="s">
        <v>16</v>
      </c>
      <c r="J12" s="54" t="s">
        <v>10</v>
      </c>
      <c r="K12" s="56" t="s">
        <v>36</v>
      </c>
      <c r="L12" s="57" t="s">
        <v>17</v>
      </c>
      <c r="M12" s="57" t="s">
        <v>14</v>
      </c>
      <c r="N12" s="58" t="s">
        <v>18</v>
      </c>
      <c r="O12" s="17" t="s">
        <v>37</v>
      </c>
      <c r="P12" s="9" t="s">
        <v>15</v>
      </c>
      <c r="Q12" s="28"/>
    </row>
    <row r="13" spans="1:17" ht="51" customHeight="1" x14ac:dyDescent="0.25">
      <c r="A13" s="33">
        <v>1</v>
      </c>
      <c r="B13" s="11">
        <v>43101</v>
      </c>
      <c r="C13" s="12">
        <v>29000</v>
      </c>
      <c r="D13" s="21">
        <f>C13</f>
        <v>29000</v>
      </c>
      <c r="E13" s="79">
        <f>$E$2*A13</f>
        <v>3311</v>
      </c>
      <c r="F13" s="21">
        <f>MIN(D13,E13)</f>
        <v>3311</v>
      </c>
      <c r="G13" s="80">
        <f>F13</f>
        <v>3311</v>
      </c>
      <c r="H13" s="21">
        <f>E13*3</f>
        <v>9933</v>
      </c>
      <c r="I13" s="21">
        <f>MIN(D13-F13,H13)</f>
        <v>9933</v>
      </c>
      <c r="J13" s="81">
        <f>I13</f>
        <v>9933</v>
      </c>
      <c r="K13" s="31">
        <f>E13*4</f>
        <v>13244</v>
      </c>
      <c r="L13" s="31">
        <f>MIN(D13-F13-I13,K13)</f>
        <v>13244</v>
      </c>
      <c r="M13" s="81">
        <f>MIN(C13-G13-J13,$E$2*A13*4)</f>
        <v>13244</v>
      </c>
      <c r="N13" s="81">
        <f>C13-G13-J13-M13</f>
        <v>2512</v>
      </c>
      <c r="O13" s="21">
        <f>G13+J13+M13+N13</f>
        <v>29000</v>
      </c>
      <c r="P13" s="21">
        <f>O13-C13</f>
        <v>0</v>
      </c>
      <c r="Q13" s="27"/>
    </row>
    <row r="14" spans="1:17" ht="51" customHeight="1" x14ac:dyDescent="0.25">
      <c r="A14" s="33">
        <v>2</v>
      </c>
      <c r="B14" s="11">
        <v>43132</v>
      </c>
      <c r="C14" s="12">
        <f>'Enoncé 2'!B7</f>
        <v>26000</v>
      </c>
      <c r="D14" s="21">
        <f>D13+C14</f>
        <v>55000</v>
      </c>
      <c r="E14" s="21">
        <f t="shared" ref="E14:E24" si="0">$E$2*A14</f>
        <v>6622</v>
      </c>
      <c r="F14" s="30">
        <f>MIN(D14,E14)</f>
        <v>6622</v>
      </c>
      <c r="G14" s="80">
        <f>F14-F13</f>
        <v>3311</v>
      </c>
      <c r="H14" s="21">
        <f t="shared" ref="H14:H24" si="1">E14*3</f>
        <v>19866</v>
      </c>
      <c r="I14" s="21">
        <f>MIN(D14-F14,H14)</f>
        <v>19866</v>
      </c>
      <c r="J14" s="81">
        <f>I14-I13</f>
        <v>9933</v>
      </c>
      <c r="K14" s="31">
        <f t="shared" ref="K14:K24" si="2">E14*4</f>
        <v>26488</v>
      </c>
      <c r="L14" s="31">
        <f>MIN(D14-F14-I14,K14)</f>
        <v>26488</v>
      </c>
      <c r="M14" s="26">
        <f>L14-L13</f>
        <v>13244</v>
      </c>
      <c r="N14" s="81">
        <f>C14-G14-J14-M14</f>
        <v>-488</v>
      </c>
      <c r="O14" s="21">
        <f t="shared" ref="O14:O24" si="3">G14+J14+M14+N14</f>
        <v>26000</v>
      </c>
      <c r="P14" s="21">
        <f t="shared" ref="P14:P24" si="4">O14-C14</f>
        <v>0</v>
      </c>
      <c r="Q14" s="27"/>
    </row>
    <row r="15" spans="1:17" ht="31.5" customHeight="1" x14ac:dyDescent="0.25">
      <c r="A15" s="33">
        <v>3</v>
      </c>
      <c r="B15" s="11">
        <v>43160</v>
      </c>
      <c r="C15" s="12">
        <f>'Enoncé 2'!B8</f>
        <v>32000</v>
      </c>
      <c r="D15" s="21">
        <f t="shared" ref="D15:D24" si="5">D14+C15</f>
        <v>87000</v>
      </c>
      <c r="E15" s="21">
        <f t="shared" si="0"/>
        <v>9933</v>
      </c>
      <c r="F15" s="21">
        <f t="shared" ref="F15:F24" si="6">MIN(D15,E15)</f>
        <v>9933</v>
      </c>
      <c r="G15" s="21">
        <f t="shared" ref="G15:G24" si="7">F15-F14</f>
        <v>3311</v>
      </c>
      <c r="H15" s="21">
        <f t="shared" si="1"/>
        <v>29799</v>
      </c>
      <c r="I15" s="21">
        <f t="shared" ref="I15:I24" si="8">MIN(D15-F15,H15)</f>
        <v>29799</v>
      </c>
      <c r="J15" s="31">
        <f t="shared" ref="J15:J24" si="9">I15-I14</f>
        <v>9933</v>
      </c>
      <c r="K15" s="31">
        <f t="shared" si="2"/>
        <v>39732</v>
      </c>
      <c r="L15" s="31">
        <f>MIN(D15-F15-I15,K15)</f>
        <v>39732</v>
      </c>
      <c r="M15" s="21">
        <f t="shared" ref="M15:M24" si="10">L15-L14</f>
        <v>13244</v>
      </c>
      <c r="N15" s="21">
        <f t="shared" ref="N15:N24" si="11">C15-G15-J15-M15</f>
        <v>5512</v>
      </c>
      <c r="O15" s="21">
        <f t="shared" si="3"/>
        <v>32000</v>
      </c>
      <c r="P15" s="21">
        <f t="shared" si="4"/>
        <v>0</v>
      </c>
      <c r="Q15" s="27"/>
    </row>
    <row r="16" spans="1:17" ht="31.5" customHeight="1" x14ac:dyDescent="0.25">
      <c r="A16" s="33">
        <v>4</v>
      </c>
      <c r="B16" s="11">
        <v>43191</v>
      </c>
      <c r="C16" s="12">
        <v>67000</v>
      </c>
      <c r="D16" s="21">
        <f t="shared" si="5"/>
        <v>154000</v>
      </c>
      <c r="E16" s="21">
        <f t="shared" si="0"/>
        <v>13244</v>
      </c>
      <c r="F16" s="21">
        <f t="shared" si="6"/>
        <v>13244</v>
      </c>
      <c r="G16" s="21">
        <f t="shared" si="7"/>
        <v>3311</v>
      </c>
      <c r="H16" s="21">
        <f t="shared" si="1"/>
        <v>39732</v>
      </c>
      <c r="I16" s="21">
        <f t="shared" si="8"/>
        <v>39732</v>
      </c>
      <c r="J16" s="31">
        <f t="shared" si="9"/>
        <v>9933</v>
      </c>
      <c r="K16" s="31">
        <f t="shared" si="2"/>
        <v>52976</v>
      </c>
      <c r="L16" s="31">
        <f>MIN(D16-F16-I16,K16)</f>
        <v>52976</v>
      </c>
      <c r="M16" s="21">
        <f t="shared" si="10"/>
        <v>13244</v>
      </c>
      <c r="N16" s="21">
        <f t="shared" si="11"/>
        <v>40512</v>
      </c>
      <c r="O16" s="21">
        <f t="shared" si="3"/>
        <v>67000</v>
      </c>
      <c r="P16" s="21">
        <f t="shared" si="4"/>
        <v>0</v>
      </c>
      <c r="Q16" s="27"/>
    </row>
    <row r="17" spans="1:18" ht="31.5" customHeight="1" x14ac:dyDescent="0.25">
      <c r="A17" s="33">
        <v>5</v>
      </c>
      <c r="B17" s="11">
        <v>43221</v>
      </c>
      <c r="C17" s="12">
        <f>'Enoncé 2'!B10</f>
        <v>17000</v>
      </c>
      <c r="D17" s="21">
        <f t="shared" si="5"/>
        <v>171000</v>
      </c>
      <c r="E17" s="21">
        <f t="shared" si="0"/>
        <v>16555</v>
      </c>
      <c r="F17" s="21">
        <f t="shared" si="6"/>
        <v>16555</v>
      </c>
      <c r="G17" s="21">
        <f t="shared" si="7"/>
        <v>3311</v>
      </c>
      <c r="H17" s="21">
        <f t="shared" si="1"/>
        <v>49665</v>
      </c>
      <c r="I17" s="21">
        <f t="shared" si="8"/>
        <v>49665</v>
      </c>
      <c r="J17" s="31">
        <f t="shared" si="9"/>
        <v>9933</v>
      </c>
      <c r="K17" s="31">
        <f t="shared" si="2"/>
        <v>66220</v>
      </c>
      <c r="L17" s="31">
        <f t="shared" ref="L17:L21" si="12">MIN(D17-F17-I17,K17)</f>
        <v>66220</v>
      </c>
      <c r="M17" s="21">
        <f t="shared" si="10"/>
        <v>13244</v>
      </c>
      <c r="N17" s="21">
        <f t="shared" si="11"/>
        <v>-9488</v>
      </c>
      <c r="O17" s="21">
        <f t="shared" si="3"/>
        <v>17000</v>
      </c>
      <c r="P17" s="21">
        <f t="shared" si="4"/>
        <v>0</v>
      </c>
      <c r="Q17" s="27"/>
    </row>
    <row r="18" spans="1:18" ht="31.5" customHeight="1" x14ac:dyDescent="0.25">
      <c r="A18" s="33">
        <v>6</v>
      </c>
      <c r="B18" s="11">
        <v>43252</v>
      </c>
      <c r="C18" s="12">
        <f>'Enoncé 2'!B11</f>
        <v>22000</v>
      </c>
      <c r="D18" s="21">
        <f t="shared" si="5"/>
        <v>193000</v>
      </c>
      <c r="E18" s="21">
        <f t="shared" si="0"/>
        <v>19866</v>
      </c>
      <c r="F18" s="21">
        <f t="shared" si="6"/>
        <v>19866</v>
      </c>
      <c r="G18" s="21">
        <f t="shared" si="7"/>
        <v>3311</v>
      </c>
      <c r="H18" s="21">
        <f t="shared" si="1"/>
        <v>59598</v>
      </c>
      <c r="I18" s="21">
        <f t="shared" si="8"/>
        <v>59598</v>
      </c>
      <c r="J18" s="31">
        <f t="shared" si="9"/>
        <v>9933</v>
      </c>
      <c r="K18" s="31">
        <f t="shared" si="2"/>
        <v>79464</v>
      </c>
      <c r="L18" s="31">
        <f t="shared" si="12"/>
        <v>79464</v>
      </c>
      <c r="M18" s="21">
        <f t="shared" si="10"/>
        <v>13244</v>
      </c>
      <c r="N18" s="21">
        <f t="shared" si="11"/>
        <v>-4488</v>
      </c>
      <c r="O18" s="21">
        <f t="shared" si="3"/>
        <v>22000</v>
      </c>
      <c r="P18" s="21">
        <f t="shared" si="4"/>
        <v>0</v>
      </c>
      <c r="Q18" s="27"/>
      <c r="R18" s="27"/>
    </row>
    <row r="19" spans="1:18" ht="31.5" customHeight="1" x14ac:dyDescent="0.25">
      <c r="A19" s="33">
        <v>7</v>
      </c>
      <c r="B19" s="11">
        <v>43282</v>
      </c>
      <c r="C19" s="12">
        <f>'Enoncé 2'!B12</f>
        <v>26000</v>
      </c>
      <c r="D19" s="21">
        <f t="shared" si="5"/>
        <v>219000</v>
      </c>
      <c r="E19" s="21">
        <f t="shared" si="0"/>
        <v>23177</v>
      </c>
      <c r="F19" s="21">
        <f t="shared" si="6"/>
        <v>23177</v>
      </c>
      <c r="G19" s="21">
        <f t="shared" si="7"/>
        <v>3311</v>
      </c>
      <c r="H19" s="21">
        <f t="shared" si="1"/>
        <v>69531</v>
      </c>
      <c r="I19" s="21">
        <f t="shared" si="8"/>
        <v>69531</v>
      </c>
      <c r="J19" s="31">
        <f t="shared" si="9"/>
        <v>9933</v>
      </c>
      <c r="K19" s="31">
        <f t="shared" si="2"/>
        <v>92708</v>
      </c>
      <c r="L19" s="31">
        <f t="shared" si="12"/>
        <v>92708</v>
      </c>
      <c r="M19" s="21">
        <f t="shared" si="10"/>
        <v>13244</v>
      </c>
      <c r="N19" s="21">
        <f t="shared" si="11"/>
        <v>-488</v>
      </c>
      <c r="O19" s="21">
        <f t="shared" si="3"/>
        <v>26000</v>
      </c>
      <c r="P19" s="21">
        <f t="shared" si="4"/>
        <v>0</v>
      </c>
      <c r="Q19" s="27"/>
      <c r="R19" s="27"/>
    </row>
    <row r="20" spans="1:18" ht="31.5" customHeight="1" x14ac:dyDescent="0.25">
      <c r="A20" s="33">
        <v>8</v>
      </c>
      <c r="B20" s="11">
        <v>43313</v>
      </c>
      <c r="C20" s="12">
        <f>'Enoncé 2'!B13</f>
        <v>19000</v>
      </c>
      <c r="D20" s="21">
        <f t="shared" si="5"/>
        <v>238000</v>
      </c>
      <c r="E20" s="21">
        <f t="shared" si="0"/>
        <v>26488</v>
      </c>
      <c r="F20" s="21">
        <f t="shared" si="6"/>
        <v>26488</v>
      </c>
      <c r="G20" s="21">
        <f t="shared" si="7"/>
        <v>3311</v>
      </c>
      <c r="H20" s="21">
        <f t="shared" si="1"/>
        <v>79464</v>
      </c>
      <c r="I20" s="21">
        <f t="shared" si="8"/>
        <v>79464</v>
      </c>
      <c r="J20" s="31">
        <f t="shared" si="9"/>
        <v>9933</v>
      </c>
      <c r="K20" s="31">
        <f t="shared" si="2"/>
        <v>105952</v>
      </c>
      <c r="L20" s="31">
        <f t="shared" si="12"/>
        <v>105952</v>
      </c>
      <c r="M20" s="21">
        <f t="shared" si="10"/>
        <v>13244</v>
      </c>
      <c r="N20" s="21">
        <f t="shared" si="11"/>
        <v>-7488</v>
      </c>
      <c r="O20" s="21">
        <f t="shared" si="3"/>
        <v>19000</v>
      </c>
      <c r="P20" s="21">
        <f t="shared" si="4"/>
        <v>0</v>
      </c>
      <c r="Q20" s="27"/>
      <c r="R20" s="27"/>
    </row>
    <row r="21" spans="1:18" ht="31.5" customHeight="1" x14ac:dyDescent="0.25">
      <c r="A21" s="33">
        <v>9</v>
      </c>
      <c r="B21" s="11">
        <v>43344</v>
      </c>
      <c r="C21" s="12">
        <f>'Enoncé 2'!B14</f>
        <v>14000</v>
      </c>
      <c r="D21" s="21">
        <f t="shared" si="5"/>
        <v>252000</v>
      </c>
      <c r="E21" s="21">
        <f t="shared" si="0"/>
        <v>29799</v>
      </c>
      <c r="F21" s="21">
        <f t="shared" si="6"/>
        <v>29799</v>
      </c>
      <c r="G21" s="21">
        <f t="shared" si="7"/>
        <v>3311</v>
      </c>
      <c r="H21" s="21">
        <f t="shared" si="1"/>
        <v>89397</v>
      </c>
      <c r="I21" s="21">
        <f t="shared" si="8"/>
        <v>89397</v>
      </c>
      <c r="J21" s="31">
        <f t="shared" si="9"/>
        <v>9933</v>
      </c>
      <c r="K21" s="31">
        <f t="shared" si="2"/>
        <v>119196</v>
      </c>
      <c r="L21" s="31">
        <f t="shared" si="12"/>
        <v>119196</v>
      </c>
      <c r="M21" s="21">
        <f t="shared" si="10"/>
        <v>13244</v>
      </c>
      <c r="N21" s="21">
        <f t="shared" si="11"/>
        <v>-12488</v>
      </c>
      <c r="O21" s="21">
        <f t="shared" si="3"/>
        <v>14000</v>
      </c>
      <c r="P21" s="21">
        <f t="shared" si="4"/>
        <v>0</v>
      </c>
      <c r="Q21" s="27"/>
      <c r="R21" s="27"/>
    </row>
    <row r="22" spans="1:18" ht="31.5" customHeight="1" x14ac:dyDescent="0.25">
      <c r="A22" s="33">
        <v>10</v>
      </c>
      <c r="B22" s="11">
        <v>43374</v>
      </c>
      <c r="C22" s="12">
        <f>'Enoncé 2'!B15</f>
        <v>25000</v>
      </c>
      <c r="D22" s="21">
        <f t="shared" si="5"/>
        <v>277000</v>
      </c>
      <c r="E22" s="21">
        <f t="shared" si="0"/>
        <v>33110</v>
      </c>
      <c r="F22" s="21">
        <f t="shared" si="6"/>
        <v>33110</v>
      </c>
      <c r="G22" s="21">
        <f t="shared" si="7"/>
        <v>3311</v>
      </c>
      <c r="H22" s="21">
        <f t="shared" si="1"/>
        <v>99330</v>
      </c>
      <c r="I22" s="21">
        <f t="shared" si="8"/>
        <v>99330</v>
      </c>
      <c r="J22" s="31">
        <f t="shared" si="9"/>
        <v>9933</v>
      </c>
      <c r="K22" s="31">
        <f t="shared" si="2"/>
        <v>132440</v>
      </c>
      <c r="L22" s="31">
        <f>MIN(D22-F22-I22,K22)</f>
        <v>132440</v>
      </c>
      <c r="M22" s="21">
        <f t="shared" si="10"/>
        <v>13244</v>
      </c>
      <c r="N22" s="21">
        <f t="shared" si="11"/>
        <v>-1488</v>
      </c>
      <c r="O22" s="21">
        <f t="shared" si="3"/>
        <v>25000</v>
      </c>
      <c r="P22" s="21">
        <f t="shared" si="4"/>
        <v>0</v>
      </c>
      <c r="Q22" s="27"/>
      <c r="R22" s="27"/>
    </row>
    <row r="23" spans="1:18" ht="31.5" customHeight="1" x14ac:dyDescent="0.25">
      <c r="A23" s="33">
        <v>11</v>
      </c>
      <c r="B23" s="11">
        <v>43405</v>
      </c>
      <c r="C23" s="12">
        <f>'Enoncé 2'!B16</f>
        <v>22000</v>
      </c>
      <c r="D23" s="21">
        <f t="shared" si="5"/>
        <v>299000</v>
      </c>
      <c r="E23" s="21">
        <f t="shared" si="0"/>
        <v>36421</v>
      </c>
      <c r="F23" s="21">
        <f t="shared" si="6"/>
        <v>36421</v>
      </c>
      <c r="G23" s="21">
        <f t="shared" si="7"/>
        <v>3311</v>
      </c>
      <c r="H23" s="21">
        <f t="shared" si="1"/>
        <v>109263</v>
      </c>
      <c r="I23" s="21">
        <f t="shared" si="8"/>
        <v>109263</v>
      </c>
      <c r="J23" s="31">
        <f t="shared" si="9"/>
        <v>9933</v>
      </c>
      <c r="K23" s="31">
        <f t="shared" si="2"/>
        <v>145684</v>
      </c>
      <c r="L23" s="31">
        <f>MIN(D23-F23-I23,K23)</f>
        <v>145684</v>
      </c>
      <c r="M23" s="21">
        <f t="shared" si="10"/>
        <v>13244</v>
      </c>
      <c r="N23" s="21">
        <f t="shared" si="11"/>
        <v>-4488</v>
      </c>
      <c r="O23" s="21">
        <f t="shared" si="3"/>
        <v>22000</v>
      </c>
      <c r="P23" s="21">
        <f t="shared" si="4"/>
        <v>0</v>
      </c>
      <c r="Q23" s="27"/>
      <c r="R23" s="27"/>
    </row>
    <row r="24" spans="1:18" ht="31.5" customHeight="1" thickBot="1" x14ac:dyDescent="0.3">
      <c r="A24" s="33">
        <v>12</v>
      </c>
      <c r="B24" s="14">
        <v>43435</v>
      </c>
      <c r="C24" s="15">
        <f>'Enoncé 2'!B17</f>
        <v>27000</v>
      </c>
      <c r="D24" s="34">
        <f t="shared" si="5"/>
        <v>326000</v>
      </c>
      <c r="E24" s="34">
        <f t="shared" si="0"/>
        <v>39732</v>
      </c>
      <c r="F24" s="34">
        <f t="shared" si="6"/>
        <v>39732</v>
      </c>
      <c r="G24" s="34">
        <f t="shared" si="7"/>
        <v>3311</v>
      </c>
      <c r="H24" s="21">
        <f t="shared" si="1"/>
        <v>119196</v>
      </c>
      <c r="I24" s="21">
        <f t="shared" si="8"/>
        <v>119196</v>
      </c>
      <c r="J24" s="35">
        <f t="shared" si="9"/>
        <v>9933</v>
      </c>
      <c r="K24" s="31">
        <f t="shared" si="2"/>
        <v>158928</v>
      </c>
      <c r="L24" s="31">
        <f>MIN(D24-F24-I24,K24)</f>
        <v>158928</v>
      </c>
      <c r="M24" s="34">
        <f t="shared" si="10"/>
        <v>13244</v>
      </c>
      <c r="N24" s="34">
        <f t="shared" si="11"/>
        <v>512</v>
      </c>
      <c r="O24" s="21">
        <f t="shared" si="3"/>
        <v>27000</v>
      </c>
      <c r="P24" s="21">
        <f t="shared" si="4"/>
        <v>0</v>
      </c>
      <c r="Q24" s="27"/>
      <c r="R24" s="27"/>
    </row>
    <row r="25" spans="1:18" x14ac:dyDescent="0.25">
      <c r="B25" s="5"/>
    </row>
    <row r="26" spans="1:18" x14ac:dyDescent="0.25">
      <c r="C26" s="4" t="s">
        <v>38</v>
      </c>
    </row>
    <row r="27" spans="1:18" x14ac:dyDescent="0.25">
      <c r="C27" s="4" t="s">
        <v>40</v>
      </c>
      <c r="D27" s="4">
        <v>3311</v>
      </c>
    </row>
    <row r="28" spans="1:18" x14ac:dyDescent="0.25">
      <c r="C28" s="4" t="s">
        <v>43</v>
      </c>
      <c r="D28" s="4">
        <v>9933</v>
      </c>
    </row>
    <row r="29" spans="1:18" x14ac:dyDescent="0.25">
      <c r="C29" s="4" t="s">
        <v>46</v>
      </c>
      <c r="D29" s="4">
        <v>13244</v>
      </c>
    </row>
    <row r="30" spans="1:18" x14ac:dyDescent="0.25">
      <c r="C30" s="4" t="s">
        <v>18</v>
      </c>
      <c r="D30" s="4">
        <v>2512</v>
      </c>
    </row>
    <row r="32" spans="1:18" x14ac:dyDescent="0.25">
      <c r="C32" s="4" t="s">
        <v>47</v>
      </c>
    </row>
    <row r="33" spans="3:4" x14ac:dyDescent="0.25">
      <c r="C33" s="4" t="s">
        <v>40</v>
      </c>
      <c r="D33" s="4">
        <v>3311</v>
      </c>
    </row>
    <row r="34" spans="3:4" x14ac:dyDescent="0.25">
      <c r="C34" s="4" t="s">
        <v>43</v>
      </c>
      <c r="D34" s="4">
        <v>9933</v>
      </c>
    </row>
    <row r="35" spans="3:4" x14ac:dyDescent="0.25">
      <c r="C35" s="4" t="s">
        <v>46</v>
      </c>
      <c r="D35" s="4">
        <v>13244</v>
      </c>
    </row>
    <row r="36" spans="3:4" x14ac:dyDescent="0.25">
      <c r="C36" s="4" t="s">
        <v>18</v>
      </c>
      <c r="D36" s="4">
        <v>-488</v>
      </c>
    </row>
    <row r="37" spans="3:4" ht="15.75" thickBot="1" x14ac:dyDescent="0.3"/>
    <row r="38" spans="3:4" x14ac:dyDescent="0.25">
      <c r="C38" s="44" t="s">
        <v>38</v>
      </c>
      <c r="D38" s="45"/>
    </row>
    <row r="39" spans="3:4" x14ac:dyDescent="0.25">
      <c r="C39" s="46" t="s">
        <v>40</v>
      </c>
      <c r="D39" s="47">
        <v>3311</v>
      </c>
    </row>
    <row r="40" spans="3:4" x14ac:dyDescent="0.25">
      <c r="C40" s="46" t="s">
        <v>43</v>
      </c>
      <c r="D40" s="47">
        <v>9933</v>
      </c>
    </row>
    <row r="41" spans="3:4" x14ac:dyDescent="0.25">
      <c r="C41" s="46" t="s">
        <v>46</v>
      </c>
      <c r="D41" s="47">
        <v>13244</v>
      </c>
    </row>
    <row r="42" spans="3:4" x14ac:dyDescent="0.25">
      <c r="C42" s="46" t="s">
        <v>18</v>
      </c>
      <c r="D42" s="47">
        <v>2512</v>
      </c>
    </row>
    <row r="43" spans="3:4" x14ac:dyDescent="0.25">
      <c r="C43" s="46"/>
      <c r="D43" s="47"/>
    </row>
    <row r="44" spans="3:4" x14ac:dyDescent="0.25">
      <c r="C44" s="48" t="s">
        <v>47</v>
      </c>
      <c r="D44" s="47"/>
    </row>
    <row r="45" spans="3:4" x14ac:dyDescent="0.25">
      <c r="C45" s="46" t="s">
        <v>40</v>
      </c>
      <c r="D45" s="47">
        <v>3311</v>
      </c>
    </row>
    <row r="46" spans="3:4" x14ac:dyDescent="0.25">
      <c r="C46" s="46" t="s">
        <v>43</v>
      </c>
      <c r="D46" s="47">
        <v>9933</v>
      </c>
    </row>
    <row r="47" spans="3:4" x14ac:dyDescent="0.25">
      <c r="C47" s="46" t="s">
        <v>46</v>
      </c>
      <c r="D47" s="47">
        <v>13244</v>
      </c>
    </row>
    <row r="48" spans="3:4" ht="15.75" thickBot="1" x14ac:dyDescent="0.3">
      <c r="C48" s="49" t="s">
        <v>18</v>
      </c>
      <c r="D48" s="50">
        <v>-488</v>
      </c>
    </row>
  </sheetData>
  <mergeCells count="5">
    <mergeCell ref="B5:D5"/>
    <mergeCell ref="E5:G5"/>
    <mergeCell ref="H5:J5"/>
    <mergeCell ref="K5:M5"/>
    <mergeCell ref="N5:N9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1AEC1-6C10-4EBA-A7F6-7C5CE83D0B08}">
  <dimension ref="A1:H24"/>
  <sheetViews>
    <sheetView tabSelected="1" zoomScale="125" zoomScaleNormal="125" workbookViewId="0">
      <selection activeCell="E24" sqref="E24"/>
    </sheetView>
  </sheetViews>
  <sheetFormatPr baseColWidth="10" defaultRowHeight="15" x14ac:dyDescent="0.25"/>
  <cols>
    <col min="1" max="1" width="21.28515625" customWidth="1"/>
    <col min="4" max="4" width="38.5703125" bestFit="1" customWidth="1"/>
  </cols>
  <sheetData>
    <row r="1" spans="1:8" ht="18" customHeight="1" x14ac:dyDescent="0.25">
      <c r="A1" s="11">
        <v>43101</v>
      </c>
      <c r="B1" s="12">
        <v>29000</v>
      </c>
    </row>
    <row r="2" spans="1:8" ht="21" customHeight="1" x14ac:dyDescent="0.25">
      <c r="A2" s="11">
        <v>43132</v>
      </c>
      <c r="B2" s="12">
        <v>26000</v>
      </c>
    </row>
    <row r="3" spans="1:8" ht="15.75" thickBot="1" x14ac:dyDescent="0.3"/>
    <row r="4" spans="1:8" x14ac:dyDescent="0.25">
      <c r="G4" s="44" t="s">
        <v>38</v>
      </c>
      <c r="H4" s="45"/>
    </row>
    <row r="5" spans="1:8" x14ac:dyDescent="0.25">
      <c r="A5" s="19" t="s">
        <v>38</v>
      </c>
      <c r="D5" s="19" t="s">
        <v>47</v>
      </c>
      <c r="G5" s="46" t="s">
        <v>40</v>
      </c>
      <c r="H5" s="47">
        <v>3311</v>
      </c>
    </row>
    <row r="6" spans="1:8" x14ac:dyDescent="0.25">
      <c r="G6" s="46" t="s">
        <v>43</v>
      </c>
      <c r="H6" s="47">
        <v>9933</v>
      </c>
    </row>
    <row r="7" spans="1:8" x14ac:dyDescent="0.25">
      <c r="A7" t="s">
        <v>39</v>
      </c>
      <c r="B7">
        <v>3311</v>
      </c>
      <c r="D7" s="19" t="s">
        <v>48</v>
      </c>
      <c r="E7" s="43">
        <f>B1+B2</f>
        <v>55000</v>
      </c>
      <c r="G7" s="46" t="s">
        <v>46</v>
      </c>
      <c r="H7" s="47">
        <v>13244</v>
      </c>
    </row>
    <row r="8" spans="1:8" x14ac:dyDescent="0.25">
      <c r="A8" t="s">
        <v>40</v>
      </c>
      <c r="B8">
        <v>3311</v>
      </c>
      <c r="D8" t="s">
        <v>7</v>
      </c>
      <c r="E8">
        <f>3311*2</f>
        <v>6622</v>
      </c>
      <c r="G8" s="46" t="s">
        <v>18</v>
      </c>
      <c r="H8" s="47">
        <v>2512</v>
      </c>
    </row>
    <row r="9" spans="1:8" x14ac:dyDescent="0.25">
      <c r="D9" t="s">
        <v>49</v>
      </c>
      <c r="E9">
        <v>6622</v>
      </c>
      <c r="G9" s="46"/>
      <c r="H9" s="47"/>
    </row>
    <row r="10" spans="1:8" x14ac:dyDescent="0.25">
      <c r="A10" t="s">
        <v>41</v>
      </c>
      <c r="B10">
        <f>3311*3</f>
        <v>9933</v>
      </c>
      <c r="D10" t="s">
        <v>50</v>
      </c>
      <c r="E10">
        <f>E9-B8</f>
        <v>3311</v>
      </c>
      <c r="G10" s="48" t="s">
        <v>47</v>
      </c>
      <c r="H10" s="47"/>
    </row>
    <row r="11" spans="1:8" x14ac:dyDescent="0.25">
      <c r="A11" t="s">
        <v>42</v>
      </c>
      <c r="B11" s="1">
        <f>+B1-B7</f>
        <v>25689</v>
      </c>
      <c r="G11" s="46" t="s">
        <v>40</v>
      </c>
      <c r="H11" s="47">
        <v>3311</v>
      </c>
    </row>
    <row r="12" spans="1:8" x14ac:dyDescent="0.25">
      <c r="A12" t="s">
        <v>43</v>
      </c>
      <c r="B12">
        <f>B10</f>
        <v>9933</v>
      </c>
      <c r="D12" s="19" t="s">
        <v>48</v>
      </c>
      <c r="E12" s="43">
        <v>55000</v>
      </c>
      <c r="G12" s="46" t="s">
        <v>43</v>
      </c>
      <c r="H12" s="47">
        <v>9933</v>
      </c>
    </row>
    <row r="13" spans="1:8" x14ac:dyDescent="0.25">
      <c r="D13" t="s">
        <v>51</v>
      </c>
      <c r="E13">
        <f>2*3311*3</f>
        <v>19866</v>
      </c>
      <c r="G13" s="46" t="s">
        <v>46</v>
      </c>
      <c r="H13" s="47">
        <v>13244</v>
      </c>
    </row>
    <row r="14" spans="1:8" ht="15.75" thickBot="1" x14ac:dyDescent="0.3">
      <c r="A14" t="s">
        <v>45</v>
      </c>
      <c r="B14" s="1">
        <f>4*3311</f>
        <v>13244</v>
      </c>
      <c r="D14" t="s">
        <v>53</v>
      </c>
      <c r="E14" s="1">
        <f>E12-E9</f>
        <v>48378</v>
      </c>
      <c r="G14" s="49" t="s">
        <v>18</v>
      </c>
      <c r="H14" s="50">
        <v>-488</v>
      </c>
    </row>
    <row r="15" spans="1:8" x14ac:dyDescent="0.25">
      <c r="A15" t="s">
        <v>44</v>
      </c>
      <c r="B15" s="1">
        <f>B1-B8-B12</f>
        <v>15756</v>
      </c>
      <c r="D15" t="s">
        <v>54</v>
      </c>
      <c r="E15">
        <v>19866</v>
      </c>
    </row>
    <row r="16" spans="1:8" x14ac:dyDescent="0.25">
      <c r="A16" t="s">
        <v>46</v>
      </c>
      <c r="B16">
        <v>13244</v>
      </c>
      <c r="D16" t="s">
        <v>55</v>
      </c>
      <c r="E16">
        <f>E15-B12</f>
        <v>9933</v>
      </c>
    </row>
    <row r="17" spans="1:5" x14ac:dyDescent="0.25">
      <c r="D17" s="19"/>
      <c r="E17" s="43"/>
    </row>
    <row r="18" spans="1:5" x14ac:dyDescent="0.25">
      <c r="A18" t="s">
        <v>18</v>
      </c>
      <c r="B18" s="1">
        <f>B1-B8-B12-B16</f>
        <v>2512</v>
      </c>
      <c r="D18" s="19" t="s">
        <v>48</v>
      </c>
      <c r="E18" s="43">
        <v>55000</v>
      </c>
    </row>
    <row r="19" spans="1:5" x14ac:dyDescent="0.25">
      <c r="D19" t="s">
        <v>52</v>
      </c>
      <c r="E19" s="1">
        <f>3311*2*4</f>
        <v>26488</v>
      </c>
    </row>
    <row r="20" spans="1:5" x14ac:dyDescent="0.25">
      <c r="D20" t="s">
        <v>56</v>
      </c>
      <c r="E20" s="1">
        <f>E18-E9-E15</f>
        <v>28512</v>
      </c>
    </row>
    <row r="21" spans="1:5" x14ac:dyDescent="0.25">
      <c r="D21" t="s">
        <v>57</v>
      </c>
      <c r="E21">
        <v>26488</v>
      </c>
    </row>
    <row r="22" spans="1:5" x14ac:dyDescent="0.25">
      <c r="D22" t="s">
        <v>58</v>
      </c>
      <c r="E22">
        <f>E21-B16</f>
        <v>13244</v>
      </c>
    </row>
    <row r="24" spans="1:5" x14ac:dyDescent="0.25">
      <c r="D24" s="19" t="s">
        <v>18</v>
      </c>
      <c r="E24" s="1">
        <f>B2-E10-E16-E22</f>
        <v>-488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Enoncé 1</vt:lpstr>
      <vt:lpstr>Décomposition en tranches</vt:lpstr>
      <vt:lpstr>Enoncé 2</vt:lpstr>
      <vt:lpstr>Décomposition en tranches (2)</vt:lpstr>
      <vt:lpstr>décomposition sur 2 mois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ARKHOS</dc:creator>
  <cp:lastModifiedBy>ARKHOS</cp:lastModifiedBy>
  <dcterms:created xsi:type="dcterms:W3CDTF">2017-11-21T15:24:38Z</dcterms:created>
  <dcterms:modified xsi:type="dcterms:W3CDTF">2018-02-15T17:23:56Z</dcterms:modified>
</cp:coreProperties>
</file>