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in\Desktop\FOAD COMPTA\a VERSION ARKHOS\Module 1 Intitiation\Vidéo 10 Cas d'ensemble\DOCUMENTS\"/>
    </mc:Choice>
  </mc:AlternateContent>
  <bookViews>
    <workbookView xWindow="120" yWindow="225" windowWidth="18915" windowHeight="8070" activeTab="1"/>
  </bookViews>
  <sheets>
    <sheet name="journaux" sheetId="1" r:id="rId1"/>
    <sheet name="Comptes" sheetId="2" r:id="rId2"/>
    <sheet name="emprunt" sheetId="6" state="hidden" r:id="rId3"/>
    <sheet name="balance" sheetId="5" r:id="rId4"/>
    <sheet name="compte de resultats COMPTA" sheetId="3" r:id="rId5"/>
    <sheet name="bilan COMPTA" sheetId="4" r:id="rId6"/>
  </sheets>
  <calcPr calcId="171027"/>
</workbook>
</file>

<file path=xl/calcChain.xml><?xml version="1.0" encoding="utf-8"?>
<calcChain xmlns="http://schemas.openxmlformats.org/spreadsheetml/2006/main">
  <c r="L9" i="4" l="1"/>
  <c r="L8" i="4"/>
  <c r="L7" i="4"/>
  <c r="K9" i="4"/>
  <c r="I9" i="4"/>
  <c r="I8" i="4"/>
  <c r="E17" i="3"/>
  <c r="D153" i="1" l="1"/>
  <c r="C147" i="1"/>
  <c r="D147" i="1"/>
  <c r="F20" i="4" l="1"/>
  <c r="A32" i="2" l="1"/>
  <c r="C32" i="5" s="1"/>
  <c r="C213" i="1"/>
  <c r="F17" i="4"/>
  <c r="B19" i="4"/>
  <c r="D19" i="4" s="1"/>
  <c r="J44" i="2"/>
  <c r="B13" i="3"/>
  <c r="B16" i="4"/>
  <c r="D16" i="4" s="1"/>
  <c r="B12" i="4"/>
  <c r="C12" i="4"/>
  <c r="C23" i="4" s="1"/>
  <c r="D10" i="4"/>
  <c r="D12" i="4" s="1"/>
  <c r="H60" i="2" l="1"/>
  <c r="D17" i="5" s="1"/>
  <c r="B7" i="6" l="1"/>
  <c r="B10" i="6"/>
  <c r="B5" i="6"/>
  <c r="C203" i="1"/>
  <c r="E185" i="1"/>
  <c r="D185" i="1"/>
  <c r="F185" i="1" s="1"/>
  <c r="E184" i="1"/>
  <c r="D184" i="1"/>
  <c r="F184" i="1" s="1"/>
  <c r="E183" i="1"/>
  <c r="D183" i="1"/>
  <c r="F183" i="1" l="1"/>
  <c r="F188" i="1" s="1"/>
  <c r="C12" i="6"/>
  <c r="D10" i="6"/>
  <c r="C13" i="6"/>
  <c r="C10" i="6"/>
  <c r="C11" i="6"/>
  <c r="C34" i="5"/>
  <c r="D44" i="5"/>
  <c r="B7" i="3" s="1"/>
  <c r="C41" i="5"/>
  <c r="B23" i="3" s="1"/>
  <c r="B24" i="3" s="1"/>
  <c r="C33" i="5"/>
  <c r="C31" i="5"/>
  <c r="C30" i="5"/>
  <c r="C29" i="5"/>
  <c r="C27" i="5"/>
  <c r="B14" i="3" s="1"/>
  <c r="D6" i="5"/>
  <c r="F16" i="4" s="1"/>
  <c r="D27" i="2"/>
  <c r="C28" i="5" s="1"/>
  <c r="B12" i="3" s="1"/>
  <c r="E8" i="3" s="1"/>
  <c r="G18" i="2"/>
  <c r="B175" i="1" s="1"/>
  <c r="D194" i="1" s="1"/>
  <c r="H9" i="2" s="1"/>
  <c r="E42" i="2"/>
  <c r="D43" i="5" s="1"/>
  <c r="B6" i="3" s="1"/>
  <c r="E7" i="3" s="1"/>
  <c r="E9" i="3" s="1"/>
  <c r="D15" i="2"/>
  <c r="E15" i="2"/>
  <c r="A19" i="2"/>
  <c r="B19" i="2"/>
  <c r="D54" i="2"/>
  <c r="C39" i="5" s="1"/>
  <c r="C40" i="5"/>
  <c r="C37" i="5"/>
  <c r="J58" i="2"/>
  <c r="N14" i="2" s="1"/>
  <c r="N16" i="2" s="1"/>
  <c r="H52" i="2"/>
  <c r="C36" i="5"/>
  <c r="M9" i="2"/>
  <c r="M16" i="2" s="1"/>
  <c r="E3" i="2"/>
  <c r="B3" i="2"/>
  <c r="D5" i="5" s="1"/>
  <c r="F9" i="4" s="1"/>
  <c r="D126" i="1"/>
  <c r="D122" i="1"/>
  <c r="D118" i="1"/>
  <c r="D114" i="1"/>
  <c r="D110" i="1"/>
  <c r="D106" i="1"/>
  <c r="D102" i="1"/>
  <c r="D98" i="1"/>
  <c r="D94" i="1"/>
  <c r="D90" i="1"/>
  <c r="D81" i="1"/>
  <c r="C80" i="1" s="1"/>
  <c r="D76" i="1"/>
  <c r="C75" i="1" s="1"/>
  <c r="D71" i="1"/>
  <c r="C70" i="1" s="1"/>
  <c r="D66" i="1"/>
  <c r="C65" i="1" s="1"/>
  <c r="D61" i="1"/>
  <c r="C60" i="1" s="1"/>
  <c r="D56" i="1"/>
  <c r="C55" i="1" s="1"/>
  <c r="D45" i="1"/>
  <c r="C41" i="1"/>
  <c r="D42" i="1" s="1"/>
  <c r="C33" i="1"/>
  <c r="D34" i="1" s="1"/>
  <c r="C29" i="1"/>
  <c r="D30" i="1" s="1"/>
  <c r="C25" i="1"/>
  <c r="D26" i="1" s="1"/>
  <c r="C21" i="1"/>
  <c r="D22" i="1" s="1"/>
  <c r="C17" i="1"/>
  <c r="D18" i="1" s="1"/>
  <c r="C13" i="1"/>
  <c r="D14" i="1" s="1"/>
  <c r="C9" i="1"/>
  <c r="D10" i="1" s="1"/>
  <c r="E13" i="3" l="1"/>
  <c r="E10" i="3"/>
  <c r="B16" i="3"/>
  <c r="E15" i="3" s="1"/>
  <c r="E10" i="6"/>
  <c r="F10" i="6" s="1"/>
  <c r="B11" i="6" s="1"/>
  <c r="D11" i="6" s="1"/>
  <c r="E11" i="6" s="1"/>
  <c r="F11" i="6" s="1"/>
  <c r="B12" i="6" s="1"/>
  <c r="D12" i="6" s="1"/>
  <c r="E12" i="6" s="1"/>
  <c r="F12" i="6" s="1"/>
  <c r="B13" i="6" s="1"/>
  <c r="D13" i="6" s="1"/>
  <c r="E13" i="6" s="1"/>
  <c r="F13" i="6" s="1"/>
  <c r="N17" i="2"/>
  <c r="C23" i="5" s="1"/>
  <c r="B18" i="4" s="1"/>
  <c r="A20" i="2"/>
  <c r="D10" i="5" s="1"/>
  <c r="F18" i="4" s="1"/>
  <c r="K14" i="2"/>
  <c r="K15" i="2" s="1"/>
  <c r="B60" i="2"/>
  <c r="D16" i="5" s="1"/>
  <c r="E16" i="2"/>
  <c r="C13" i="5" s="1"/>
  <c r="B17" i="4" s="1"/>
  <c r="B8" i="3"/>
  <c r="H54" i="2"/>
  <c r="D15" i="5" s="1"/>
  <c r="B171" i="1"/>
  <c r="B172" i="1" s="1"/>
  <c r="B20" i="4" l="1"/>
  <c r="B23" i="4" s="1"/>
  <c r="D17" i="4"/>
  <c r="D18" i="4"/>
  <c r="D20" i="4" s="1"/>
  <c r="D23" i="4" s="1"/>
  <c r="C196" i="1"/>
  <c r="J9" i="2" s="1"/>
  <c r="B178" i="1"/>
  <c r="D197" i="1" s="1"/>
  <c r="E58" i="2" s="1"/>
  <c r="E60" i="2" s="1"/>
  <c r="D18" i="5" s="1"/>
  <c r="C45" i="5"/>
  <c r="B19" i="3"/>
  <c r="B20" i="3" s="1"/>
  <c r="F21" i="4" l="1"/>
  <c r="F22" i="4" s="1"/>
  <c r="B32" i="3"/>
  <c r="F11" i="4" s="1"/>
  <c r="F12" i="4" s="1"/>
  <c r="D45" i="5"/>
  <c r="F45" i="5" s="1"/>
  <c r="F23" i="4" l="1"/>
  <c r="H23" i="4" s="1"/>
</calcChain>
</file>

<file path=xl/sharedStrings.xml><?xml version="1.0" encoding="utf-8"?>
<sst xmlns="http://schemas.openxmlformats.org/spreadsheetml/2006/main" count="456" uniqueCount="259">
  <si>
    <t>JOURNAL D'ACHAT</t>
  </si>
  <si>
    <t>Numéro 
de compte</t>
  </si>
  <si>
    <t>Libellé</t>
  </si>
  <si>
    <t>Débit</t>
  </si>
  <si>
    <t>Crédit</t>
  </si>
  <si>
    <t>JOURNAL DES VENTES</t>
  </si>
  <si>
    <t>JOURNAL DE BANQUE</t>
  </si>
  <si>
    <t>JOURNAL D'OPERATIONS DIVERSES</t>
  </si>
  <si>
    <t>101000 Capital</t>
  </si>
  <si>
    <t>401000 Fournisseurs</t>
  </si>
  <si>
    <t>411000 Clients</t>
  </si>
  <si>
    <t>512000 banque</t>
  </si>
  <si>
    <t>613000 locations</t>
  </si>
  <si>
    <t>615000 entretien réparation</t>
  </si>
  <si>
    <t>616000 assurances</t>
  </si>
  <si>
    <t>623100 annoces insertions</t>
  </si>
  <si>
    <t>622600 honoraires</t>
  </si>
  <si>
    <t>706000 prestations</t>
  </si>
  <si>
    <t>Compte de résultat simplifié</t>
  </si>
  <si>
    <t>Produits d'exploitation</t>
  </si>
  <si>
    <t>Charges d'exploitation</t>
  </si>
  <si>
    <t>Impots et taxes</t>
  </si>
  <si>
    <t>Salaires et charges</t>
  </si>
  <si>
    <t>Dotation amortissements et provisions</t>
  </si>
  <si>
    <t>Total des charges</t>
  </si>
  <si>
    <t>Produits financiers</t>
  </si>
  <si>
    <t>Charges financières</t>
  </si>
  <si>
    <t>Résultat financier</t>
  </si>
  <si>
    <t>Produits exceptionnels</t>
  </si>
  <si>
    <t>Charges exceptionnelles</t>
  </si>
  <si>
    <t>Résultat exceptionnel</t>
  </si>
  <si>
    <t xml:space="preserve">Impôt sur les sociétés </t>
  </si>
  <si>
    <t>Participation</t>
  </si>
  <si>
    <t>Bilan schématisé et simplifié</t>
  </si>
  <si>
    <t>ACTIF</t>
  </si>
  <si>
    <t>PASSIF</t>
  </si>
  <si>
    <t>BRUT</t>
  </si>
  <si>
    <t>AMORT</t>
  </si>
  <si>
    <t>NET</t>
  </si>
  <si>
    <t>Immobilisations</t>
  </si>
  <si>
    <t>Capitaux</t>
  </si>
  <si>
    <t>Immobilisations incorporelles</t>
  </si>
  <si>
    <t>Capital</t>
  </si>
  <si>
    <t>Immobilisations corporelles</t>
  </si>
  <si>
    <t>Réserves</t>
  </si>
  <si>
    <t>Immobilisations financières</t>
  </si>
  <si>
    <t>Résultat</t>
  </si>
  <si>
    <t>Totaux</t>
  </si>
  <si>
    <t>Actif circulant</t>
  </si>
  <si>
    <t>Dettes</t>
  </si>
  <si>
    <t>Stocks</t>
  </si>
  <si>
    <t>Créances clients</t>
  </si>
  <si>
    <t xml:space="preserve">Fournisseurs </t>
  </si>
  <si>
    <t>Trésorerie</t>
  </si>
  <si>
    <t>Total général</t>
  </si>
  <si>
    <t>Intitulé</t>
  </si>
  <si>
    <t>Facture PC WARE</t>
  </si>
  <si>
    <t>Achats de marchandises</t>
  </si>
  <si>
    <t>TVA déductible sur biens et services</t>
  </si>
  <si>
    <t>Fournisseurs</t>
  </si>
  <si>
    <t>Facture Rollin</t>
  </si>
  <si>
    <t>Facture bureau moderne</t>
  </si>
  <si>
    <t>Facture fiduciaire</t>
  </si>
  <si>
    <t>Facture Agence</t>
  </si>
  <si>
    <t>Facture plomberie</t>
  </si>
  <si>
    <t>Facture publicité</t>
  </si>
  <si>
    <t>Facture DA SILVA</t>
  </si>
  <si>
    <t>Facture RICHEZ</t>
  </si>
  <si>
    <t>Facture assurance</t>
  </si>
  <si>
    <t>Fournitures administratives</t>
  </si>
  <si>
    <t>Honoraires</t>
  </si>
  <si>
    <t>Locations</t>
  </si>
  <si>
    <t>clients</t>
  </si>
  <si>
    <t>TVA collectée</t>
  </si>
  <si>
    <t>ventes de marchandises</t>
  </si>
  <si>
    <t>Prestations de services</t>
  </si>
  <si>
    <t>Facture PERNET</t>
  </si>
  <si>
    <t>Facture dumoulins</t>
  </si>
  <si>
    <t>Facture SMT</t>
  </si>
  <si>
    <t>Facture SYLBERT</t>
  </si>
  <si>
    <t>Facture SARTEC</t>
  </si>
  <si>
    <t>BANQUE</t>
  </si>
  <si>
    <t>CLIENTS</t>
  </si>
  <si>
    <t>FOURNISSEURS</t>
  </si>
  <si>
    <t>Rémunération due</t>
  </si>
  <si>
    <t>emprunts</t>
  </si>
  <si>
    <t>Intérêts des emprunts</t>
  </si>
  <si>
    <t>Règlement PERNET</t>
  </si>
  <si>
    <t>Règlement DUMOULINS</t>
  </si>
  <si>
    <t>Règlement SMT</t>
  </si>
  <si>
    <t>Règlement SARTEC</t>
  </si>
  <si>
    <t>Règlement PCWARE</t>
  </si>
  <si>
    <t>Règlement ROLLIN</t>
  </si>
  <si>
    <t>Règlement BUREAU MODERNE</t>
  </si>
  <si>
    <t>Règlement FIDUCIAIRE</t>
  </si>
  <si>
    <t>Règlement ASSURANCE</t>
  </si>
  <si>
    <t>Règlement SALAIRE</t>
  </si>
  <si>
    <t>ECHEANCE EMPRUNT</t>
  </si>
  <si>
    <t>CAPITAL</t>
  </si>
  <si>
    <t>EMPRUNT</t>
  </si>
  <si>
    <t>URSSAF</t>
  </si>
  <si>
    <t>Cotisations URSSAF</t>
  </si>
  <si>
    <t>Cotisation retraite complémentaire</t>
  </si>
  <si>
    <t xml:space="preserve">Reprise des à nouveaux </t>
  </si>
  <si>
    <t>607000 Achats de marchandises</t>
  </si>
  <si>
    <t>624000 frais de transport</t>
  </si>
  <si>
    <t>707000 vente de marchandises</t>
  </si>
  <si>
    <t>164000 emprunts</t>
  </si>
  <si>
    <t>6064000 fournitures administratives</t>
  </si>
  <si>
    <t>445660 TVA déductible</t>
  </si>
  <si>
    <t>44571 TVA collectée</t>
  </si>
  <si>
    <t>421000 Rémunérations dues</t>
  </si>
  <si>
    <t>661100 interets des emprunts</t>
  </si>
  <si>
    <t>641100 Salaires et traitements</t>
  </si>
  <si>
    <t>6451 Cotisations URSSAF</t>
  </si>
  <si>
    <t>6454 Cotisations chomage</t>
  </si>
  <si>
    <t>431 URSSAF</t>
  </si>
  <si>
    <t>4373 Retraite</t>
  </si>
  <si>
    <t>Déclaration de TVA</t>
  </si>
  <si>
    <t>TVA COLLECTEE</t>
  </si>
  <si>
    <t>HT</t>
  </si>
  <si>
    <t>TVA</t>
  </si>
  <si>
    <t>TVA DEDUCTIBLE</t>
  </si>
  <si>
    <t>TVA A decaisser</t>
  </si>
  <si>
    <t>TVA à décaisser</t>
  </si>
  <si>
    <t>Enregistrement de la déclaration de TVA</t>
  </si>
  <si>
    <t>445510 TVA à décaisser</t>
  </si>
  <si>
    <t>Emprunts auprès des établissements de crédit</t>
  </si>
  <si>
    <t>Clients</t>
  </si>
  <si>
    <t>Personnel - Rémunérations dues</t>
  </si>
  <si>
    <t>Sécurité sociale</t>
  </si>
  <si>
    <t>T.V.A. à décaisser</t>
  </si>
  <si>
    <t>T.V.A. sur autres biens et services</t>
  </si>
  <si>
    <t>T.V.A. collectée</t>
  </si>
  <si>
    <t>Banques</t>
  </si>
  <si>
    <t>Entretien et réparations</t>
  </si>
  <si>
    <t>Primes d'assurances</t>
  </si>
  <si>
    <t>Annonces et insertions</t>
  </si>
  <si>
    <t>Salaires, appointements</t>
  </si>
  <si>
    <t>Cotisations à l'Urssaf</t>
  </si>
  <si>
    <t>Cotisations aux caisses de retraites</t>
  </si>
  <si>
    <t>Cotisations chômage</t>
  </si>
  <si>
    <t xml:space="preserve"> Intérêts des emprunts et dettes</t>
  </si>
  <si>
    <t>Ventes de marchandises</t>
  </si>
  <si>
    <t>SD</t>
  </si>
  <si>
    <t>SC</t>
  </si>
  <si>
    <t>Frais de transport</t>
  </si>
  <si>
    <t>Balance des comptes</t>
  </si>
  <si>
    <t>Chiffres d'affaires</t>
  </si>
  <si>
    <t>Autres achats et services extérieurs</t>
  </si>
  <si>
    <t>Dettes fiscales et sociales</t>
  </si>
  <si>
    <t>Assurances</t>
  </si>
  <si>
    <t>Facture de réparations</t>
  </si>
  <si>
    <t xml:space="preserve">Bénéfice comptable = produits - charges </t>
  </si>
  <si>
    <t>Valorisations des stocks</t>
  </si>
  <si>
    <t>PC de bureau</t>
  </si>
  <si>
    <t>ACHATS</t>
  </si>
  <si>
    <t>VENTES</t>
  </si>
  <si>
    <t>STOCKS</t>
  </si>
  <si>
    <t>PA unitaire</t>
  </si>
  <si>
    <t>PC portable</t>
  </si>
  <si>
    <t>Imprimante</t>
  </si>
  <si>
    <t>Matériel de bureau et informatique</t>
  </si>
  <si>
    <t>TVA déductible sur immobilisation</t>
  </si>
  <si>
    <t>Fournisseurs immobilisations</t>
  </si>
  <si>
    <t>Stocks de marchandises</t>
  </si>
  <si>
    <t>Variation de stocks</t>
  </si>
  <si>
    <t>Enregistrement des stocks</t>
  </si>
  <si>
    <t>Dotation aux amortissements</t>
  </si>
  <si>
    <t>Amortissement du matériel de bureau</t>
  </si>
  <si>
    <t>Amortissement du mois : 5400/5ans/12mois</t>
  </si>
  <si>
    <t>Energie</t>
  </si>
  <si>
    <t>TVA sur factures non parvenues</t>
  </si>
  <si>
    <t>Fournisseurs factures non parvenues</t>
  </si>
  <si>
    <t>Services bancaires</t>
  </si>
  <si>
    <t>Banque interets et commissions courus</t>
  </si>
  <si>
    <t>Charges à payer non parvenues</t>
  </si>
  <si>
    <t>TVA / biens et services</t>
  </si>
  <si>
    <t>TVA / Immobilisations</t>
  </si>
  <si>
    <t>TVA déductible / Biens et services</t>
  </si>
  <si>
    <t>TVA déductible / Immobilisations</t>
  </si>
  <si>
    <t>37 Stocks</t>
  </si>
  <si>
    <t>6037 Variat Stocks</t>
  </si>
  <si>
    <t>2183 Matériel de bureau</t>
  </si>
  <si>
    <t>6811 Dotat amort</t>
  </si>
  <si>
    <t>6061 Energie</t>
  </si>
  <si>
    <t>627 Services bancaires</t>
  </si>
  <si>
    <t>44586 TVA / fact NP</t>
  </si>
  <si>
    <t>408 Fourn / Fact NP</t>
  </si>
  <si>
    <t>5186 Banque Ch à P</t>
  </si>
  <si>
    <t>28183 Amort Matériel de bureau</t>
  </si>
  <si>
    <t>2183 mat de bureau</t>
  </si>
  <si>
    <t>408 Fourn Immobilisations</t>
  </si>
  <si>
    <t>44562 TVA sur immobilisat</t>
  </si>
  <si>
    <t>Matériel de bureau</t>
  </si>
  <si>
    <t>Amort du matériel de bureau</t>
  </si>
  <si>
    <t>Dotat aux amort</t>
  </si>
  <si>
    <t>Banque charges à payer</t>
  </si>
  <si>
    <t>Emprunt</t>
  </si>
  <si>
    <t>Taux annuel</t>
  </si>
  <si>
    <t>Taux mensuel</t>
  </si>
  <si>
    <t>Durée en mois</t>
  </si>
  <si>
    <t>Échéance</t>
  </si>
  <si>
    <t>Date échéance</t>
  </si>
  <si>
    <t>Janvier</t>
  </si>
  <si>
    <t>Février</t>
  </si>
  <si>
    <t>Mars</t>
  </si>
  <si>
    <t>Avril</t>
  </si>
  <si>
    <t>Du avant echeance</t>
  </si>
  <si>
    <t>Interêts</t>
  </si>
  <si>
    <t>Amortis</t>
  </si>
  <si>
    <t>Du après échéance</t>
  </si>
  <si>
    <t>Fournisseurs immobilisat</t>
  </si>
  <si>
    <t>4374 Prévoyance</t>
  </si>
  <si>
    <t>6453 Cotisations retraite prevoy</t>
  </si>
  <si>
    <t>Retraite complementaire</t>
  </si>
  <si>
    <t>Prévoyance</t>
  </si>
  <si>
    <t>Variation de stock</t>
  </si>
  <si>
    <t>Charges constatées d'avance</t>
  </si>
  <si>
    <t>Honoraires de février et mars</t>
  </si>
  <si>
    <t>486000 Charges d'avance</t>
  </si>
  <si>
    <t>Banque commissions à payer</t>
  </si>
  <si>
    <t>Fournisseurs charges à payer</t>
  </si>
  <si>
    <t>Résultat d'exploitation</t>
  </si>
  <si>
    <t>Journal des opérations diverses</t>
  </si>
  <si>
    <t>Comptes</t>
  </si>
  <si>
    <t>Intitulés</t>
  </si>
  <si>
    <t>DEBIT</t>
  </si>
  <si>
    <t>CREDIT</t>
  </si>
  <si>
    <t xml:space="preserve">Salaires </t>
  </si>
  <si>
    <t xml:space="preserve"> URSSAF</t>
  </si>
  <si>
    <t>Déplacements</t>
  </si>
  <si>
    <t>Oppositions sur salaires</t>
  </si>
  <si>
    <t>Rémunérations dues</t>
  </si>
  <si>
    <t>TOTAUX</t>
  </si>
  <si>
    <t xml:space="preserve">Enregistrement des bulletins </t>
  </si>
  <si>
    <t>Cotisations chomage</t>
  </si>
  <si>
    <t>Prévoyance et mutuelle</t>
  </si>
  <si>
    <t>6452 Prévoyance et mutuelle</t>
  </si>
  <si>
    <t>Mutuelle et prévoyance</t>
  </si>
  <si>
    <t>ventes</t>
  </si>
  <si>
    <t>achats revendus</t>
  </si>
  <si>
    <t>marge commerciale</t>
  </si>
  <si>
    <t>taux de marge sur vente</t>
  </si>
  <si>
    <t>Total marge et prestation</t>
  </si>
  <si>
    <t>frais fixes</t>
  </si>
  <si>
    <t>benefice</t>
  </si>
  <si>
    <t>PATRIMOINE</t>
  </si>
  <si>
    <t>IMMOBILISATIONS</t>
  </si>
  <si>
    <t>ACTIF CIRCULANT</t>
  </si>
  <si>
    <t>TOTAL</t>
  </si>
  <si>
    <t>FINANCEMENT</t>
  </si>
  <si>
    <t>CAPITAUX</t>
  </si>
  <si>
    <t>DETTES</t>
  </si>
  <si>
    <t>% FINANCEMENT</t>
  </si>
  <si>
    <t>Valorisation</t>
  </si>
  <si>
    <t>Les autres marchandises sont vendues</t>
  </si>
  <si>
    <t>TVA sur immobilisations</t>
  </si>
  <si>
    <t>Emprunts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</si>
</sst>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9" fillId="0" borderId="4" xfId="0" applyFont="1" applyBorder="1"/>
    <xf numFmtId="0" fontId="7" fillId="0" borderId="4" xfId="0" applyFont="1" applyBorder="1"/>
    <xf numFmtId="0" fontId="9" fillId="0" borderId="5" xfId="0" applyFont="1" applyBorder="1"/>
    <xf numFmtId="0" fontId="10" fillId="0" borderId="4" xfId="0" applyFont="1" applyBorder="1"/>
    <xf numFmtId="0" fontId="9" fillId="0" borderId="0" xfId="0" applyFont="1"/>
    <xf numFmtId="0" fontId="0" fillId="0" borderId="4" xfId="0" applyBorder="1"/>
    <xf numFmtId="0" fontId="0" fillId="0" borderId="1" xfId="0" applyBorder="1"/>
    <xf numFmtId="0" fontId="0" fillId="0" borderId="5" xfId="0" applyBorder="1"/>
    <xf numFmtId="164" fontId="0" fillId="0" borderId="1" xfId="0" applyNumberFormat="1" applyBorder="1"/>
    <xf numFmtId="0" fontId="9" fillId="0" borderId="1" xfId="0" applyFont="1" applyBorder="1"/>
    <xf numFmtId="43" fontId="0" fillId="0" borderId="0" xfId="1" applyFont="1" applyAlignment="1">
      <alignment horizontal="right"/>
    </xf>
    <xf numFmtId="43" fontId="0" fillId="0" borderId="0" xfId="1" applyFont="1"/>
    <xf numFmtId="0" fontId="0" fillId="0" borderId="0" xfId="0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4" fontId="10" fillId="0" borderId="5" xfId="0" applyNumberFormat="1" applyFont="1" applyBorder="1"/>
    <xf numFmtId="44" fontId="9" fillId="0" borderId="5" xfId="0" applyNumberFormat="1" applyFont="1" applyBorder="1"/>
    <xf numFmtId="44" fontId="8" fillId="0" borderId="5" xfId="0" applyNumberFormat="1" applyFont="1" applyBorder="1"/>
    <xf numFmtId="44" fontId="11" fillId="0" borderId="0" xfId="0" applyNumberFormat="1" applyFont="1"/>
    <xf numFmtId="0" fontId="9" fillId="0" borderId="5" xfId="0" applyFont="1" applyBorder="1" applyAlignment="1">
      <alignment horizontal="left" indent="2"/>
    </xf>
    <xf numFmtId="44" fontId="9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43" fontId="14" fillId="0" borderId="5" xfId="0" applyNumberFormat="1" applyFont="1" applyBorder="1" applyAlignment="1">
      <alignment vertical="center"/>
    </xf>
    <xf numFmtId="43" fontId="14" fillId="0" borderId="4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43" fontId="14" fillId="0" borderId="6" xfId="1" applyFont="1" applyBorder="1" applyAlignment="1">
      <alignment vertical="center"/>
    </xf>
    <xf numFmtId="43" fontId="14" fillId="0" borderId="7" xfId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3" fontId="14" fillId="0" borderId="1" xfId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0" xfId="0" applyFont="1"/>
    <xf numFmtId="43" fontId="14" fillId="0" borderId="0" xfId="1" applyFont="1" applyAlignment="1">
      <alignment horizontal="right"/>
    </xf>
    <xf numFmtId="0" fontId="15" fillId="0" borderId="0" xfId="0" applyFont="1"/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3" fontId="14" fillId="0" borderId="1" xfId="1" applyFont="1" applyBorder="1" applyAlignment="1">
      <alignment horizontal="right"/>
    </xf>
    <xf numFmtId="14" fontId="14" fillId="0" borderId="22" xfId="0" applyNumberFormat="1" applyFont="1" applyBorder="1" applyAlignment="1">
      <alignment vertical="center"/>
    </xf>
    <xf numFmtId="0" fontId="14" fillId="0" borderId="2" xfId="0" applyFont="1" applyBorder="1"/>
    <xf numFmtId="43" fontId="14" fillId="0" borderId="5" xfId="0" applyNumberFormat="1" applyFont="1" applyBorder="1"/>
    <xf numFmtId="0" fontId="14" fillId="0" borderId="5" xfId="0" applyFont="1" applyBorder="1"/>
    <xf numFmtId="0" fontId="14" fillId="0" borderId="6" xfId="0" applyFont="1" applyBorder="1"/>
    <xf numFmtId="43" fontId="14" fillId="0" borderId="7" xfId="0" applyNumberFormat="1" applyFont="1" applyBorder="1"/>
    <xf numFmtId="0" fontId="15" fillId="0" borderId="3" xfId="0" applyFont="1" applyBorder="1" applyAlignment="1">
      <alignment horizontal="center"/>
    </xf>
    <xf numFmtId="43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3" fontId="14" fillId="0" borderId="0" xfId="1" applyFont="1"/>
    <xf numFmtId="43" fontId="14" fillId="0" borderId="10" xfId="1" applyFont="1" applyBorder="1" applyAlignment="1">
      <alignment horizontal="center"/>
    </xf>
    <xf numFmtId="43" fontId="14" fillId="0" borderId="11" xfId="1" applyFont="1" applyBorder="1" applyAlignment="1">
      <alignment horizontal="center"/>
    </xf>
    <xf numFmtId="43" fontId="17" fillId="0" borderId="10" xfId="1" applyFont="1" applyBorder="1" applyAlignment="1">
      <alignment horizontal="center"/>
    </xf>
    <xf numFmtId="43" fontId="14" fillId="0" borderId="12" xfId="1" applyFont="1" applyBorder="1"/>
    <xf numFmtId="43" fontId="14" fillId="0" borderId="13" xfId="1" applyFont="1" applyBorder="1"/>
    <xf numFmtId="43" fontId="16" fillId="0" borderId="0" xfId="1" applyFont="1"/>
    <xf numFmtId="43" fontId="17" fillId="0" borderId="11" xfId="1" applyFont="1" applyBorder="1" applyAlignment="1">
      <alignment horizontal="center"/>
    </xf>
    <xf numFmtId="43" fontId="14" fillId="0" borderId="23" xfId="1" applyFont="1" applyBorder="1"/>
    <xf numFmtId="43" fontId="14" fillId="0" borderId="0" xfId="1" applyFont="1" applyFill="1" applyBorder="1"/>
    <xf numFmtId="43" fontId="14" fillId="0" borderId="24" xfId="1" applyFont="1" applyBorder="1"/>
    <xf numFmtId="43" fontId="19" fillId="0" borderId="0" xfId="1" applyFont="1" applyFill="1" applyBorder="1"/>
    <xf numFmtId="43" fontId="19" fillId="0" borderId="0" xfId="1" applyFont="1" applyFill="1"/>
    <xf numFmtId="43" fontId="19" fillId="0" borderId="0" xfId="1" applyFont="1"/>
    <xf numFmtId="43" fontId="14" fillId="0" borderId="0" xfId="1" applyFont="1" applyBorder="1"/>
    <xf numFmtId="43" fontId="19" fillId="0" borderId="0" xfId="1" applyFont="1" applyBorder="1"/>
    <xf numFmtId="44" fontId="10" fillId="0" borderId="16" xfId="2" applyFont="1" applyBorder="1" applyAlignment="1"/>
    <xf numFmtId="0" fontId="10" fillId="0" borderId="28" xfId="0" applyFont="1" applyBorder="1" applyAlignment="1"/>
    <xf numFmtId="44" fontId="0" fillId="0" borderId="0" xfId="2" applyFont="1"/>
    <xf numFmtId="0" fontId="14" fillId="0" borderId="4" xfId="0" applyFont="1" applyBorder="1"/>
    <xf numFmtId="44" fontId="14" fillId="0" borderId="1" xfId="2" applyFont="1" applyBorder="1" applyAlignment="1">
      <alignment horizontal="right"/>
    </xf>
    <xf numFmtId="43" fontId="14" fillId="0" borderId="21" xfId="1" applyFont="1" applyBorder="1" applyAlignment="1">
      <alignment horizontal="right"/>
    </xf>
    <xf numFmtId="44" fontId="14" fillId="0" borderId="21" xfId="2" applyFont="1" applyBorder="1" applyAlignment="1">
      <alignment horizontal="right"/>
    </xf>
    <xf numFmtId="43" fontId="15" fillId="0" borderId="20" xfId="1" applyFont="1" applyBorder="1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center" vertical="center"/>
    </xf>
    <xf numFmtId="43" fontId="21" fillId="0" borderId="1" xfId="1" applyFont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43" fontId="22" fillId="0" borderId="1" xfId="1" applyFont="1" applyBorder="1" applyAlignment="1">
      <alignment horizontal="righ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43" fontId="9" fillId="0" borderId="1" xfId="1" applyFont="1" applyBorder="1" applyAlignment="1">
      <alignment horizontal="right"/>
    </xf>
    <xf numFmtId="43" fontId="14" fillId="0" borderId="4" xfId="1" applyFont="1" applyBorder="1" applyAlignment="1">
      <alignment vertical="center"/>
    </xf>
    <xf numFmtId="43" fontId="14" fillId="0" borderId="5" xfId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43" fontId="14" fillId="2" borderId="10" xfId="1" applyFont="1" applyFill="1" applyBorder="1" applyAlignment="1">
      <alignment horizontal="center"/>
    </xf>
    <xf numFmtId="43" fontId="14" fillId="2" borderId="11" xfId="1" applyFont="1" applyFill="1" applyBorder="1" applyAlignment="1">
      <alignment horizontal="center"/>
    </xf>
    <xf numFmtId="43" fontId="14" fillId="2" borderId="12" xfId="1" applyFont="1" applyFill="1" applyBorder="1"/>
    <xf numFmtId="43" fontId="14" fillId="2" borderId="0" xfId="1" applyFont="1" applyFill="1"/>
    <xf numFmtId="10" fontId="0" fillId="0" borderId="0" xfId="0" applyNumberFormat="1"/>
    <xf numFmtId="8" fontId="0" fillId="0" borderId="0" xfId="0" applyNumberFormat="1"/>
    <xf numFmtId="44" fontId="0" fillId="0" borderId="1" xfId="0" applyNumberFormat="1" applyBorder="1"/>
    <xf numFmtId="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14" fillId="0" borderId="1" xfId="1" applyNumberFormat="1" applyFont="1" applyBorder="1" applyAlignment="1">
      <alignment horizontal="right"/>
    </xf>
    <xf numFmtId="43" fontId="14" fillId="0" borderId="0" xfId="1" applyNumberFormat="1" applyFont="1"/>
    <xf numFmtId="0" fontId="15" fillId="0" borderId="1" xfId="0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44" fontId="14" fillId="0" borderId="30" xfId="1" applyNumberFormat="1" applyFont="1" applyBorder="1" applyAlignment="1">
      <alignment horizontal="right"/>
    </xf>
    <xf numFmtId="43" fontId="14" fillId="0" borderId="30" xfId="1" applyFont="1" applyBorder="1" applyAlignment="1">
      <alignment horizontal="right"/>
    </xf>
    <xf numFmtId="0" fontId="15" fillId="0" borderId="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8" fontId="15" fillId="0" borderId="3" xfId="1" applyNumberFormat="1" applyFont="1" applyBorder="1" applyAlignment="1">
      <alignment horizontal="center"/>
    </xf>
    <xf numFmtId="43" fontId="14" fillId="0" borderId="5" xfId="1" applyFont="1" applyBorder="1" applyAlignment="1">
      <alignment horizontal="right"/>
    </xf>
    <xf numFmtId="0" fontId="14" fillId="0" borderId="4" xfId="0" applyFont="1" applyFill="1" applyBorder="1" applyAlignment="1">
      <alignment horizontal="center" vertical="center"/>
    </xf>
    <xf numFmtId="8" fontId="14" fillId="0" borderId="5" xfId="1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43" fontId="14" fillId="0" borderId="7" xfId="1" applyFont="1" applyBorder="1" applyAlignment="1">
      <alignment horizontal="right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4" fontId="9" fillId="0" borderId="5" xfId="0" applyNumberFormat="1" applyFont="1" applyBorder="1" applyAlignment="1">
      <alignment vertical="center"/>
    </xf>
    <xf numFmtId="44" fontId="9" fillId="0" borderId="1" xfId="2" applyFont="1" applyBorder="1" applyAlignment="1">
      <alignment vertical="center"/>
    </xf>
    <xf numFmtId="44" fontId="9" fillId="0" borderId="5" xfId="2" applyFont="1" applyBorder="1" applyAlignment="1">
      <alignment vertical="center"/>
    </xf>
    <xf numFmtId="44" fontId="9" fillId="0" borderId="5" xfId="2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4" fontId="9" fillId="0" borderId="1" xfId="0" applyNumberFormat="1" applyFont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43" fontId="0" fillId="0" borderId="13" xfId="0" applyNumberFormat="1" applyBorder="1" applyAlignment="1">
      <alignment vertical="center"/>
    </xf>
    <xf numFmtId="0" fontId="0" fillId="0" borderId="32" xfId="0" applyFill="1" applyBorder="1" applyAlignment="1">
      <alignment vertical="center"/>
    </xf>
    <xf numFmtId="4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9" xfId="0" applyFont="1" applyBorder="1" applyAlignment="1">
      <alignment vertical="center"/>
    </xf>
    <xf numFmtId="44" fontId="9" fillId="0" borderId="30" xfId="0" applyNumberFormat="1" applyFont="1" applyBorder="1" applyAlignment="1">
      <alignment vertical="center"/>
    </xf>
    <xf numFmtId="44" fontId="9" fillId="0" borderId="3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4" fontId="9" fillId="0" borderId="21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4" fontId="9" fillId="0" borderId="7" xfId="0" applyNumberFormat="1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6" fillId="2" borderId="0" xfId="0" applyFont="1" applyFill="1" applyBorder="1" applyAlignment="1">
      <alignment horizontal="center"/>
    </xf>
    <xf numFmtId="0" fontId="8" fillId="0" borderId="0" xfId="0" applyFont="1" applyBorder="1"/>
    <xf numFmtId="44" fontId="10" fillId="0" borderId="0" xfId="0" applyNumberFormat="1" applyFont="1" applyBorder="1"/>
    <xf numFmtId="44" fontId="9" fillId="0" borderId="0" xfId="0" applyNumberFormat="1" applyFont="1" applyBorder="1"/>
    <xf numFmtId="44" fontId="8" fillId="0" borderId="0" xfId="0" applyNumberFormat="1" applyFont="1" applyBorder="1"/>
    <xf numFmtId="0" fontId="9" fillId="0" borderId="0" xfId="0" applyFont="1" applyBorder="1"/>
    <xf numFmtId="4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indent="2"/>
    </xf>
    <xf numFmtId="44" fontId="10" fillId="0" borderId="0" xfId="2" applyFont="1" applyBorder="1" applyAlignment="1"/>
    <xf numFmtId="0" fontId="0" fillId="0" borderId="2" xfId="0" applyBorder="1"/>
    <xf numFmtId="44" fontId="0" fillId="0" borderId="3" xfId="0" applyNumberFormat="1" applyBorder="1"/>
    <xf numFmtId="44" fontId="0" fillId="0" borderId="5" xfId="0" applyNumberFormat="1" applyBorder="1"/>
    <xf numFmtId="10" fontId="0" fillId="0" borderId="5" xfId="3" applyNumberFormat="1" applyFont="1" applyBorder="1"/>
    <xf numFmtId="0" fontId="0" fillId="0" borderId="6" xfId="0" applyBorder="1"/>
    <xf numFmtId="44" fontId="0" fillId="0" borderId="7" xfId="0" applyNumberFormat="1" applyBorder="1"/>
    <xf numFmtId="0" fontId="2" fillId="0" borderId="3" xfId="0" applyFont="1" applyBorder="1" applyAlignment="1">
      <alignment vertical="center"/>
    </xf>
    <xf numFmtId="44" fontId="0" fillId="0" borderId="1" xfId="2" applyFont="1" applyBorder="1" applyAlignment="1">
      <alignment vertical="center"/>
    </xf>
    <xf numFmtId="44" fontId="0" fillId="0" borderId="21" xfId="2" applyFont="1" applyBorder="1" applyAlignment="1">
      <alignment vertical="center"/>
    </xf>
    <xf numFmtId="9" fontId="0" fillId="0" borderId="5" xfId="3" applyFon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3" fontId="15" fillId="0" borderId="3" xfId="1" applyFont="1" applyFill="1" applyBorder="1" applyAlignment="1">
      <alignment horizontal="center"/>
    </xf>
    <xf numFmtId="44" fontId="14" fillId="0" borderId="5" xfId="2" applyFont="1" applyBorder="1"/>
    <xf numFmtId="44" fontId="14" fillId="0" borderId="7" xfId="2" applyFont="1" applyBorder="1"/>
    <xf numFmtId="0" fontId="14" fillId="0" borderId="1" xfId="1" applyNumberFormat="1" applyFont="1" applyBorder="1" applyAlignment="1">
      <alignment horizontal="center"/>
    </xf>
    <xf numFmtId="0" fontId="14" fillId="0" borderId="21" xfId="1" applyNumberFormat="1" applyFont="1" applyBorder="1" applyAlignment="1">
      <alignment horizontal="center"/>
    </xf>
    <xf numFmtId="0" fontId="15" fillId="0" borderId="1" xfId="1" applyNumberFormat="1" applyFont="1" applyBorder="1" applyAlignment="1">
      <alignment horizontal="center"/>
    </xf>
    <xf numFmtId="43" fontId="15" fillId="2" borderId="0" xfId="1" applyFont="1" applyFill="1"/>
    <xf numFmtId="43" fontId="14" fillId="2" borderId="13" xfId="1" applyFont="1" applyFill="1" applyBorder="1"/>
    <xf numFmtId="43" fontId="18" fillId="2" borderId="0" xfId="1" applyFont="1" applyFill="1" applyAlignment="1">
      <alignment horizontal="center"/>
    </xf>
    <xf numFmtId="43" fontId="19" fillId="2" borderId="0" xfId="1" applyFont="1" applyFill="1"/>
    <xf numFmtId="43" fontId="17" fillId="2" borderId="11" xfId="1" applyFont="1" applyFill="1" applyBorder="1" applyAlignment="1">
      <alignment horizontal="center"/>
    </xf>
    <xf numFmtId="43" fontId="16" fillId="0" borderId="0" xfId="1" applyFont="1" applyAlignment="1">
      <alignment horizontal="center"/>
    </xf>
    <xf numFmtId="43" fontId="16" fillId="2" borderId="0" xfId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5"/>
  <sheetViews>
    <sheetView zoomScale="115" zoomScaleNormal="115" workbookViewId="0">
      <selection activeCell="C183" sqref="C183"/>
    </sheetView>
  </sheetViews>
  <sheetFormatPr baseColWidth="10" defaultRowHeight="15" x14ac:dyDescent="0.25"/>
  <cols>
    <col min="1" max="1" width="16.140625" customWidth="1"/>
    <col min="2" max="2" width="33" bestFit="1" customWidth="1"/>
    <col min="3" max="4" width="11.7109375" style="18" bestFit="1" customWidth="1"/>
    <col min="6" max="6" width="11.7109375" bestFit="1" customWidth="1"/>
  </cols>
  <sheetData>
    <row r="1" spans="1:6" x14ac:dyDescent="0.25">
      <c r="A1" s="1" t="s">
        <v>0</v>
      </c>
    </row>
    <row r="3" spans="1:6" ht="24" x14ac:dyDescent="0.25">
      <c r="A3" s="115" t="s">
        <v>1</v>
      </c>
      <c r="B3" s="31" t="s">
        <v>55</v>
      </c>
      <c r="C3" s="116" t="s">
        <v>3</v>
      </c>
      <c r="D3" s="116" t="s">
        <v>4</v>
      </c>
      <c r="F3" s="2"/>
    </row>
    <row r="4" spans="1:6" ht="18.75" x14ac:dyDescent="0.25">
      <c r="A4" s="44">
        <v>607000</v>
      </c>
      <c r="B4" s="46" t="s">
        <v>57</v>
      </c>
      <c r="C4" s="45">
        <v>14000</v>
      </c>
      <c r="D4" s="45"/>
      <c r="F4" s="3"/>
    </row>
    <row r="5" spans="1:6" ht="18.75" x14ac:dyDescent="0.25">
      <c r="A5" s="44">
        <v>445660</v>
      </c>
      <c r="B5" s="46" t="s">
        <v>58</v>
      </c>
      <c r="C5" s="45">
        <v>2800</v>
      </c>
      <c r="D5" s="45"/>
      <c r="F5" s="3"/>
    </row>
    <row r="6" spans="1:6" ht="18.75" x14ac:dyDescent="0.25">
      <c r="A6" s="44">
        <v>401000</v>
      </c>
      <c r="B6" s="46" t="s">
        <v>59</v>
      </c>
      <c r="C6" s="45"/>
      <c r="D6" s="45">
        <v>16800</v>
      </c>
      <c r="F6" s="3"/>
    </row>
    <row r="7" spans="1:6" ht="18.75" x14ac:dyDescent="0.25">
      <c r="A7" s="44"/>
      <c r="B7" s="47" t="s">
        <v>56</v>
      </c>
      <c r="C7" s="45"/>
      <c r="D7" s="45"/>
      <c r="F7" s="3"/>
    </row>
    <row r="8" spans="1:6" ht="18.75" x14ac:dyDescent="0.25">
      <c r="A8" s="44">
        <v>607000</v>
      </c>
      <c r="B8" s="46" t="s">
        <v>57</v>
      </c>
      <c r="C8" s="45">
        <v>1760</v>
      </c>
      <c r="D8" s="45"/>
      <c r="F8" s="3"/>
    </row>
    <row r="9" spans="1:6" ht="18.75" x14ac:dyDescent="0.25">
      <c r="A9" s="44">
        <v>445660</v>
      </c>
      <c r="B9" s="46" t="s">
        <v>58</v>
      </c>
      <c r="C9" s="45">
        <f>C8*0.2</f>
        <v>352</v>
      </c>
      <c r="D9" s="45"/>
      <c r="F9" s="3"/>
    </row>
    <row r="10" spans="1:6" ht="18.75" x14ac:dyDescent="0.25">
      <c r="A10" s="44">
        <v>401000</v>
      </c>
      <c r="B10" s="46" t="s">
        <v>59</v>
      </c>
      <c r="C10" s="45"/>
      <c r="D10" s="45">
        <f>C8+C9</f>
        <v>2112</v>
      </c>
      <c r="F10" s="3"/>
    </row>
    <row r="11" spans="1:6" x14ac:dyDescent="0.25">
      <c r="A11" s="44"/>
      <c r="B11" s="47" t="s">
        <v>60</v>
      </c>
      <c r="C11" s="45"/>
      <c r="D11" s="45"/>
    </row>
    <row r="12" spans="1:6" x14ac:dyDescent="0.25">
      <c r="A12" s="44">
        <v>606400</v>
      </c>
      <c r="B12" s="46" t="s">
        <v>69</v>
      </c>
      <c r="C12" s="45">
        <v>180</v>
      </c>
      <c r="D12" s="45"/>
    </row>
    <row r="13" spans="1:6" x14ac:dyDescent="0.25">
      <c r="A13" s="44">
        <v>445660</v>
      </c>
      <c r="B13" s="46" t="s">
        <v>58</v>
      </c>
      <c r="C13" s="45">
        <f>C12*0.2</f>
        <v>36</v>
      </c>
      <c r="D13" s="45"/>
    </row>
    <row r="14" spans="1:6" x14ac:dyDescent="0.25">
      <c r="A14" s="44">
        <v>401000</v>
      </c>
      <c r="B14" s="46" t="s">
        <v>59</v>
      </c>
      <c r="C14" s="45"/>
      <c r="D14" s="45">
        <f>C12+C13</f>
        <v>216</v>
      </c>
    </row>
    <row r="15" spans="1:6" x14ac:dyDescent="0.25">
      <c r="A15" s="44"/>
      <c r="B15" s="47" t="s">
        <v>61</v>
      </c>
      <c r="C15" s="45"/>
      <c r="D15" s="45"/>
    </row>
    <row r="16" spans="1:6" x14ac:dyDescent="0.25">
      <c r="A16" s="44">
        <v>622600</v>
      </c>
      <c r="B16" s="46" t="s">
        <v>70</v>
      </c>
      <c r="C16" s="45">
        <v>650</v>
      </c>
      <c r="D16" s="45"/>
    </row>
    <row r="17" spans="1:4" x14ac:dyDescent="0.25">
      <c r="A17" s="44">
        <v>445660</v>
      </c>
      <c r="B17" s="46" t="s">
        <v>58</v>
      </c>
      <c r="C17" s="45">
        <f>C16*0.2</f>
        <v>130</v>
      </c>
      <c r="D17" s="45"/>
    </row>
    <row r="18" spans="1:4" x14ac:dyDescent="0.25">
      <c r="A18" s="44">
        <v>401000</v>
      </c>
      <c r="B18" s="46" t="s">
        <v>59</v>
      </c>
      <c r="C18" s="45"/>
      <c r="D18" s="45">
        <f>C16+C17</f>
        <v>780</v>
      </c>
    </row>
    <row r="19" spans="1:4" x14ac:dyDescent="0.25">
      <c r="A19" s="44"/>
      <c r="B19" s="47" t="s">
        <v>62</v>
      </c>
      <c r="C19" s="45"/>
      <c r="D19" s="45"/>
    </row>
    <row r="20" spans="1:4" x14ac:dyDescent="0.25">
      <c r="A20" s="44">
        <v>613000</v>
      </c>
      <c r="B20" s="46" t="s">
        <v>71</v>
      </c>
      <c r="C20" s="45">
        <v>750</v>
      </c>
      <c r="D20" s="45"/>
    </row>
    <row r="21" spans="1:4" x14ac:dyDescent="0.25">
      <c r="A21" s="44">
        <v>445660</v>
      </c>
      <c r="B21" s="46" t="s">
        <v>58</v>
      </c>
      <c r="C21" s="45">
        <f>C20*0.2</f>
        <v>150</v>
      </c>
      <c r="D21" s="45"/>
    </row>
    <row r="22" spans="1:4" x14ac:dyDescent="0.25">
      <c r="A22" s="44">
        <v>401000</v>
      </c>
      <c r="B22" s="46" t="s">
        <v>59</v>
      </c>
      <c r="C22" s="45"/>
      <c r="D22" s="45">
        <f>C20+C21</f>
        <v>900</v>
      </c>
    </row>
    <row r="23" spans="1:4" x14ac:dyDescent="0.25">
      <c r="A23" s="44"/>
      <c r="B23" s="47" t="s">
        <v>63</v>
      </c>
      <c r="C23" s="45"/>
      <c r="D23" s="45"/>
    </row>
    <row r="24" spans="1:4" x14ac:dyDescent="0.25">
      <c r="A24" s="44">
        <v>615000</v>
      </c>
      <c r="B24" s="46" t="s">
        <v>152</v>
      </c>
      <c r="C24" s="45">
        <v>410</v>
      </c>
      <c r="D24" s="45"/>
    </row>
    <row r="25" spans="1:4" x14ac:dyDescent="0.25">
      <c r="A25" s="44">
        <v>445660</v>
      </c>
      <c r="B25" s="46" t="s">
        <v>58</v>
      </c>
      <c r="C25" s="45">
        <f>C24*0.2</f>
        <v>82</v>
      </c>
      <c r="D25" s="45"/>
    </row>
    <row r="26" spans="1:4" x14ac:dyDescent="0.25">
      <c r="A26" s="44">
        <v>401000</v>
      </c>
      <c r="B26" s="46" t="s">
        <v>59</v>
      </c>
      <c r="C26" s="45"/>
      <c r="D26" s="45">
        <f>C24+C25</f>
        <v>492</v>
      </c>
    </row>
    <row r="27" spans="1:4" x14ac:dyDescent="0.25">
      <c r="A27" s="44"/>
      <c r="B27" s="47" t="s">
        <v>64</v>
      </c>
      <c r="C27" s="45"/>
      <c r="D27" s="45"/>
    </row>
    <row r="28" spans="1:4" x14ac:dyDescent="0.25">
      <c r="A28" s="44">
        <v>623100</v>
      </c>
      <c r="B28" s="46" t="s">
        <v>137</v>
      </c>
      <c r="C28" s="45">
        <v>300</v>
      </c>
      <c r="D28" s="45"/>
    </row>
    <row r="29" spans="1:4" x14ac:dyDescent="0.25">
      <c r="A29" s="44">
        <v>445660</v>
      </c>
      <c r="B29" s="46" t="s">
        <v>58</v>
      </c>
      <c r="C29" s="45">
        <f>C28*0.2</f>
        <v>60</v>
      </c>
      <c r="D29" s="45"/>
    </row>
    <row r="30" spans="1:4" x14ac:dyDescent="0.25">
      <c r="A30" s="44">
        <v>401000</v>
      </c>
      <c r="B30" s="46" t="s">
        <v>59</v>
      </c>
      <c r="C30" s="45"/>
      <c r="D30" s="45">
        <f>C28+C29</f>
        <v>360</v>
      </c>
    </row>
    <row r="31" spans="1:4" x14ac:dyDescent="0.25">
      <c r="A31" s="44"/>
      <c r="B31" s="47" t="s">
        <v>65</v>
      </c>
      <c r="C31" s="45"/>
      <c r="D31" s="45"/>
    </row>
    <row r="32" spans="1:4" x14ac:dyDescent="0.25">
      <c r="A32" s="44">
        <v>624000</v>
      </c>
      <c r="B32" s="46" t="s">
        <v>146</v>
      </c>
      <c r="C32" s="45">
        <v>1250</v>
      </c>
      <c r="D32" s="45"/>
    </row>
    <row r="33" spans="1:4" x14ac:dyDescent="0.25">
      <c r="A33" s="44">
        <v>445660</v>
      </c>
      <c r="B33" s="46" t="s">
        <v>58</v>
      </c>
      <c r="C33" s="45">
        <f>C32*0.2</f>
        <v>250</v>
      </c>
      <c r="D33" s="45"/>
    </row>
    <row r="34" spans="1:4" x14ac:dyDescent="0.25">
      <c r="A34" s="44">
        <v>401000</v>
      </c>
      <c r="B34" s="46" t="s">
        <v>59</v>
      </c>
      <c r="C34" s="45"/>
      <c r="D34" s="45">
        <f>C32+C33</f>
        <v>1500</v>
      </c>
    </row>
    <row r="35" spans="1:4" x14ac:dyDescent="0.25">
      <c r="A35" s="44"/>
      <c r="B35" s="47" t="s">
        <v>66</v>
      </c>
      <c r="C35" s="45"/>
      <c r="D35" s="45"/>
    </row>
    <row r="36" spans="1:4" x14ac:dyDescent="0.25">
      <c r="A36" s="95">
        <v>218300</v>
      </c>
      <c r="B36" s="94" t="s">
        <v>162</v>
      </c>
      <c r="C36" s="96">
        <v>5400</v>
      </c>
      <c r="D36" s="96"/>
    </row>
    <row r="37" spans="1:4" x14ac:dyDescent="0.25">
      <c r="A37" s="95">
        <v>445620</v>
      </c>
      <c r="B37" s="94" t="s">
        <v>163</v>
      </c>
      <c r="C37" s="96">
        <v>1080</v>
      </c>
      <c r="D37" s="96"/>
    </row>
    <row r="38" spans="1:4" x14ac:dyDescent="0.25">
      <c r="A38" s="95">
        <v>404000</v>
      </c>
      <c r="B38" s="94" t="s">
        <v>164</v>
      </c>
      <c r="C38" s="96"/>
      <c r="D38" s="96">
        <v>6480</v>
      </c>
    </row>
    <row r="39" spans="1:4" x14ac:dyDescent="0.25">
      <c r="A39" s="44"/>
      <c r="B39" s="47" t="s">
        <v>61</v>
      </c>
      <c r="C39" s="45"/>
      <c r="D39" s="45"/>
    </row>
    <row r="40" spans="1:4" x14ac:dyDescent="0.25">
      <c r="A40" s="44">
        <v>607000</v>
      </c>
      <c r="B40" s="46" t="s">
        <v>57</v>
      </c>
      <c r="C40" s="45">
        <v>4200</v>
      </c>
      <c r="D40" s="45"/>
    </row>
    <row r="41" spans="1:4" x14ac:dyDescent="0.25">
      <c r="A41" s="44">
        <v>445660</v>
      </c>
      <c r="B41" s="46" t="s">
        <v>58</v>
      </c>
      <c r="C41" s="45">
        <f>C40*0.2</f>
        <v>840</v>
      </c>
      <c r="D41" s="45"/>
    </row>
    <row r="42" spans="1:4" x14ac:dyDescent="0.25">
      <c r="A42" s="44">
        <v>401000</v>
      </c>
      <c r="B42" s="46" t="s">
        <v>59</v>
      </c>
      <c r="C42" s="45"/>
      <c r="D42" s="45">
        <f>C40+C41</f>
        <v>5040</v>
      </c>
    </row>
    <row r="43" spans="1:4" x14ac:dyDescent="0.25">
      <c r="A43" s="44"/>
      <c r="B43" s="47" t="s">
        <v>67</v>
      </c>
      <c r="C43" s="45"/>
      <c r="D43" s="45"/>
    </row>
    <row r="44" spans="1:4" x14ac:dyDescent="0.25">
      <c r="A44" s="44">
        <v>616000</v>
      </c>
      <c r="B44" s="46" t="s">
        <v>151</v>
      </c>
      <c r="C44" s="45">
        <v>260</v>
      </c>
      <c r="D44" s="45"/>
    </row>
    <row r="45" spans="1:4" x14ac:dyDescent="0.25">
      <c r="A45" s="44">
        <v>401000</v>
      </c>
      <c r="B45" s="46" t="s">
        <v>59</v>
      </c>
      <c r="C45" s="45"/>
      <c r="D45" s="45">
        <f>C44</f>
        <v>260</v>
      </c>
    </row>
    <row r="46" spans="1:4" x14ac:dyDescent="0.25">
      <c r="A46" s="44"/>
      <c r="B46" s="47" t="s">
        <v>68</v>
      </c>
      <c r="C46" s="45"/>
      <c r="D46" s="45"/>
    </row>
    <row r="47" spans="1:4" x14ac:dyDescent="0.25">
      <c r="A47" s="44">
        <v>218300</v>
      </c>
      <c r="B47" s="46" t="s">
        <v>162</v>
      </c>
      <c r="C47" s="45">
        <v>5400</v>
      </c>
      <c r="D47" s="45"/>
    </row>
    <row r="48" spans="1:4" x14ac:dyDescent="0.25">
      <c r="A48" s="44">
        <v>445620</v>
      </c>
      <c r="B48" s="46" t="s">
        <v>257</v>
      </c>
      <c r="C48" s="45">
        <v>1080</v>
      </c>
      <c r="D48" s="45"/>
    </row>
    <row r="49" spans="1:4" x14ac:dyDescent="0.25">
      <c r="A49" s="44">
        <v>404</v>
      </c>
      <c r="B49" s="46" t="s">
        <v>164</v>
      </c>
      <c r="C49" s="45"/>
      <c r="D49" s="45">
        <v>6480</v>
      </c>
    </row>
    <row r="50" spans="1:4" x14ac:dyDescent="0.25">
      <c r="A50" s="44"/>
      <c r="B50" s="47" t="s">
        <v>61</v>
      </c>
      <c r="C50" s="45"/>
      <c r="D50" s="45"/>
    </row>
    <row r="51" spans="1:4" x14ac:dyDescent="0.25">
      <c r="A51" s="48"/>
      <c r="B51" s="48"/>
      <c r="C51" s="49"/>
      <c r="D51" s="49"/>
    </row>
    <row r="52" spans="1:4" x14ac:dyDescent="0.25">
      <c r="A52" s="50" t="s">
        <v>5</v>
      </c>
      <c r="B52" s="48"/>
      <c r="C52" s="49"/>
      <c r="D52" s="49"/>
    </row>
    <row r="53" spans="1:4" x14ac:dyDescent="0.25">
      <c r="A53" s="48"/>
      <c r="B53" s="48"/>
      <c r="C53" s="49"/>
      <c r="D53" s="49"/>
    </row>
    <row r="54" spans="1:4" ht="24" x14ac:dyDescent="0.25">
      <c r="A54" s="115" t="s">
        <v>1</v>
      </c>
      <c r="B54" s="31" t="s">
        <v>2</v>
      </c>
      <c r="C54" s="116" t="s">
        <v>3</v>
      </c>
      <c r="D54" s="116" t="s">
        <v>4</v>
      </c>
    </row>
    <row r="55" spans="1:4" x14ac:dyDescent="0.25">
      <c r="A55" s="44">
        <v>411000</v>
      </c>
      <c r="B55" s="46" t="s">
        <v>72</v>
      </c>
      <c r="C55" s="45">
        <f>D56+D57</f>
        <v>15960</v>
      </c>
      <c r="D55" s="45"/>
    </row>
    <row r="56" spans="1:4" x14ac:dyDescent="0.25">
      <c r="A56" s="44">
        <v>445710</v>
      </c>
      <c r="B56" s="46" t="s">
        <v>73</v>
      </c>
      <c r="C56" s="45"/>
      <c r="D56" s="45">
        <f>D57*0.2</f>
        <v>2660</v>
      </c>
    </row>
    <row r="57" spans="1:4" x14ac:dyDescent="0.25">
      <c r="A57" s="44">
        <v>707000</v>
      </c>
      <c r="B57" s="46" t="s">
        <v>74</v>
      </c>
      <c r="C57" s="45"/>
      <c r="D57" s="45">
        <v>13300</v>
      </c>
    </row>
    <row r="58" spans="1:4" x14ac:dyDescent="0.25">
      <c r="A58" s="44"/>
      <c r="B58" s="47" t="s">
        <v>76</v>
      </c>
      <c r="C58" s="45"/>
      <c r="D58" s="45"/>
    </row>
    <row r="59" spans="1:4" x14ac:dyDescent="0.25">
      <c r="A59" s="44"/>
      <c r="B59" s="46"/>
      <c r="C59" s="45"/>
      <c r="D59" s="45"/>
    </row>
    <row r="60" spans="1:4" x14ac:dyDescent="0.25">
      <c r="A60" s="44">
        <v>411000</v>
      </c>
      <c r="B60" s="46" t="s">
        <v>72</v>
      </c>
      <c r="C60" s="45">
        <f>D61+D62</f>
        <v>2040</v>
      </c>
      <c r="D60" s="45"/>
    </row>
    <row r="61" spans="1:4" x14ac:dyDescent="0.25">
      <c r="A61" s="44">
        <v>445710</v>
      </c>
      <c r="B61" s="46" t="s">
        <v>73</v>
      </c>
      <c r="C61" s="45"/>
      <c r="D61" s="45">
        <f>D62*0.2</f>
        <v>340</v>
      </c>
    </row>
    <row r="62" spans="1:4" x14ac:dyDescent="0.25">
      <c r="A62" s="44">
        <v>707000</v>
      </c>
      <c r="B62" s="46" t="s">
        <v>74</v>
      </c>
      <c r="C62" s="45"/>
      <c r="D62" s="45">
        <v>1700</v>
      </c>
    </row>
    <row r="63" spans="1:4" x14ac:dyDescent="0.25">
      <c r="A63" s="44"/>
      <c r="B63" s="47" t="s">
        <v>77</v>
      </c>
      <c r="C63" s="45"/>
      <c r="D63" s="45"/>
    </row>
    <row r="64" spans="1:4" x14ac:dyDescent="0.25">
      <c r="A64" s="44"/>
      <c r="B64" s="46"/>
      <c r="C64" s="45"/>
      <c r="D64" s="45"/>
    </row>
    <row r="65" spans="1:4" x14ac:dyDescent="0.25">
      <c r="A65" s="44">
        <v>411000</v>
      </c>
      <c r="B65" s="46" t="s">
        <v>72</v>
      </c>
      <c r="C65" s="45">
        <f>D66+D67</f>
        <v>12120</v>
      </c>
      <c r="D65" s="45"/>
    </row>
    <row r="66" spans="1:4" x14ac:dyDescent="0.25">
      <c r="A66" s="44">
        <v>445710</v>
      </c>
      <c r="B66" s="46" t="s">
        <v>73</v>
      </c>
      <c r="C66" s="45"/>
      <c r="D66" s="45">
        <f>D67*0.2</f>
        <v>2020</v>
      </c>
    </row>
    <row r="67" spans="1:4" x14ac:dyDescent="0.25">
      <c r="A67" s="44">
        <v>707000</v>
      </c>
      <c r="B67" s="46" t="s">
        <v>74</v>
      </c>
      <c r="C67" s="45"/>
      <c r="D67" s="45">
        <v>10100</v>
      </c>
    </row>
    <row r="68" spans="1:4" x14ac:dyDescent="0.25">
      <c r="A68" s="44"/>
      <c r="B68" s="47" t="s">
        <v>78</v>
      </c>
      <c r="C68" s="45"/>
      <c r="D68" s="45"/>
    </row>
    <row r="69" spans="1:4" x14ac:dyDescent="0.25">
      <c r="A69" s="44"/>
      <c r="B69" s="46"/>
      <c r="C69" s="45"/>
      <c r="D69" s="45"/>
    </row>
    <row r="70" spans="1:4" x14ac:dyDescent="0.25">
      <c r="A70" s="44">
        <v>411000</v>
      </c>
      <c r="B70" s="46" t="s">
        <v>72</v>
      </c>
      <c r="C70" s="45">
        <f>D71+D72</f>
        <v>1536</v>
      </c>
      <c r="D70" s="45"/>
    </row>
    <row r="71" spans="1:4" x14ac:dyDescent="0.25">
      <c r="A71" s="44">
        <v>445710</v>
      </c>
      <c r="B71" s="46" t="s">
        <v>73</v>
      </c>
      <c r="C71" s="45"/>
      <c r="D71" s="45">
        <f>D72*0.2</f>
        <v>256</v>
      </c>
    </row>
    <row r="72" spans="1:4" x14ac:dyDescent="0.25">
      <c r="A72" s="44">
        <v>707000</v>
      </c>
      <c r="B72" s="46" t="s">
        <v>74</v>
      </c>
      <c r="C72" s="45"/>
      <c r="D72" s="45">
        <v>1280</v>
      </c>
    </row>
    <row r="73" spans="1:4" x14ac:dyDescent="0.25">
      <c r="A73" s="44"/>
      <c r="B73" s="47" t="s">
        <v>76</v>
      </c>
      <c r="C73" s="45"/>
      <c r="D73" s="45"/>
    </row>
    <row r="74" spans="1:4" x14ac:dyDescent="0.25">
      <c r="A74" s="44"/>
      <c r="B74" s="46"/>
      <c r="C74" s="45"/>
      <c r="D74" s="45"/>
    </row>
    <row r="75" spans="1:4" x14ac:dyDescent="0.25">
      <c r="A75" s="44">
        <v>411000</v>
      </c>
      <c r="B75" s="46" t="s">
        <v>72</v>
      </c>
      <c r="C75" s="45">
        <f>D76+D77</f>
        <v>7800</v>
      </c>
      <c r="D75" s="45"/>
    </row>
    <row r="76" spans="1:4" x14ac:dyDescent="0.25">
      <c r="A76" s="44">
        <v>445710</v>
      </c>
      <c r="B76" s="46" t="s">
        <v>73</v>
      </c>
      <c r="C76" s="45"/>
      <c r="D76" s="45">
        <f>D77*0.2</f>
        <v>1300</v>
      </c>
    </row>
    <row r="77" spans="1:4" x14ac:dyDescent="0.25">
      <c r="A77" s="44">
        <v>707000</v>
      </c>
      <c r="B77" s="46" t="s">
        <v>74</v>
      </c>
      <c r="C77" s="45"/>
      <c r="D77" s="45">
        <v>6500</v>
      </c>
    </row>
    <row r="78" spans="1:4" x14ac:dyDescent="0.25">
      <c r="A78" s="44"/>
      <c r="B78" s="47" t="s">
        <v>79</v>
      </c>
      <c r="C78" s="45"/>
      <c r="D78" s="45"/>
    </row>
    <row r="79" spans="1:4" x14ac:dyDescent="0.25">
      <c r="A79" s="44"/>
      <c r="B79" s="46"/>
      <c r="C79" s="45"/>
      <c r="D79" s="45"/>
    </row>
    <row r="80" spans="1:4" x14ac:dyDescent="0.25">
      <c r="A80" s="44">
        <v>411000</v>
      </c>
      <c r="B80" s="46" t="s">
        <v>72</v>
      </c>
      <c r="C80" s="45">
        <f>D81+D82</f>
        <v>3840</v>
      </c>
      <c r="D80" s="45"/>
    </row>
    <row r="81" spans="1:4" x14ac:dyDescent="0.25">
      <c r="A81" s="44">
        <v>445710</v>
      </c>
      <c r="B81" s="46" t="s">
        <v>73</v>
      </c>
      <c r="C81" s="45"/>
      <c r="D81" s="45">
        <f>D82*0.2</f>
        <v>640</v>
      </c>
    </row>
    <row r="82" spans="1:4" x14ac:dyDescent="0.25">
      <c r="A82" s="44">
        <v>706000</v>
      </c>
      <c r="B82" s="51" t="s">
        <v>75</v>
      </c>
      <c r="C82" s="45"/>
      <c r="D82" s="45">
        <v>3200</v>
      </c>
    </row>
    <row r="83" spans="1:4" x14ac:dyDescent="0.25">
      <c r="A83" s="48"/>
      <c r="B83" s="47" t="s">
        <v>80</v>
      </c>
      <c r="C83" s="49"/>
      <c r="D83" s="49"/>
    </row>
    <row r="84" spans="1:4" x14ac:dyDescent="0.25">
      <c r="A84" s="48"/>
      <c r="B84" s="48"/>
      <c r="C84" s="49"/>
      <c r="D84" s="49"/>
    </row>
    <row r="85" spans="1:4" x14ac:dyDescent="0.25">
      <c r="A85" s="48"/>
      <c r="B85" s="48"/>
      <c r="C85" s="49"/>
      <c r="D85" s="49"/>
    </row>
    <row r="86" spans="1:4" x14ac:dyDescent="0.25">
      <c r="A86" s="50" t="s">
        <v>6</v>
      </c>
      <c r="B86" s="48"/>
      <c r="C86" s="49"/>
      <c r="D86" s="49"/>
    </row>
    <row r="87" spans="1:4" x14ac:dyDescent="0.25">
      <c r="A87" s="48"/>
      <c r="B87" s="48"/>
      <c r="C87" s="49"/>
      <c r="D87" s="49"/>
    </row>
    <row r="88" spans="1:4" ht="24" x14ac:dyDescent="0.25">
      <c r="A88" s="115" t="s">
        <v>1</v>
      </c>
      <c r="B88" s="31" t="s">
        <v>2</v>
      </c>
      <c r="C88" s="116" t="s">
        <v>3</v>
      </c>
      <c r="D88" s="116" t="s">
        <v>4</v>
      </c>
    </row>
    <row r="89" spans="1:4" x14ac:dyDescent="0.25">
      <c r="A89" s="44">
        <v>512000</v>
      </c>
      <c r="B89" s="46" t="s">
        <v>81</v>
      </c>
      <c r="C89" s="45">
        <v>15960</v>
      </c>
      <c r="D89" s="45"/>
    </row>
    <row r="90" spans="1:4" x14ac:dyDescent="0.25">
      <c r="A90" s="44">
        <v>411000</v>
      </c>
      <c r="B90" s="46" t="s">
        <v>82</v>
      </c>
      <c r="C90" s="45"/>
      <c r="D90" s="45">
        <f>C89</f>
        <v>15960</v>
      </c>
    </row>
    <row r="91" spans="1:4" x14ac:dyDescent="0.25">
      <c r="A91" s="44"/>
      <c r="B91" s="47" t="s">
        <v>87</v>
      </c>
      <c r="C91" s="45"/>
      <c r="D91" s="45"/>
    </row>
    <row r="92" spans="1:4" x14ac:dyDescent="0.25">
      <c r="A92" s="44"/>
      <c r="B92" s="46"/>
      <c r="C92" s="45"/>
      <c r="D92" s="45"/>
    </row>
    <row r="93" spans="1:4" x14ac:dyDescent="0.25">
      <c r="A93" s="44">
        <v>512000</v>
      </c>
      <c r="B93" s="46" t="s">
        <v>81</v>
      </c>
      <c r="C93" s="45">
        <v>1000</v>
      </c>
      <c r="D93" s="45"/>
    </row>
    <row r="94" spans="1:4" x14ac:dyDescent="0.25">
      <c r="A94" s="44">
        <v>411000</v>
      </c>
      <c r="B94" s="46" t="s">
        <v>82</v>
      </c>
      <c r="C94" s="45"/>
      <c r="D94" s="45">
        <f>C93</f>
        <v>1000</v>
      </c>
    </row>
    <row r="95" spans="1:4" x14ac:dyDescent="0.25">
      <c r="A95" s="44"/>
      <c r="B95" s="47" t="s">
        <v>88</v>
      </c>
      <c r="C95" s="45"/>
      <c r="D95" s="45"/>
    </row>
    <row r="96" spans="1:4" x14ac:dyDescent="0.25">
      <c r="A96" s="44"/>
      <c r="B96" s="46"/>
      <c r="C96" s="45"/>
      <c r="D96" s="45"/>
    </row>
    <row r="97" spans="1:4" x14ac:dyDescent="0.25">
      <c r="A97" s="44">
        <v>512000</v>
      </c>
      <c r="B97" s="46" t="s">
        <v>81</v>
      </c>
      <c r="C97" s="45">
        <v>12120</v>
      </c>
      <c r="D97" s="45"/>
    </row>
    <row r="98" spans="1:4" x14ac:dyDescent="0.25">
      <c r="A98" s="44">
        <v>411000</v>
      </c>
      <c r="B98" s="46" t="s">
        <v>82</v>
      </c>
      <c r="C98" s="45"/>
      <c r="D98" s="45">
        <f>C97</f>
        <v>12120</v>
      </c>
    </row>
    <row r="99" spans="1:4" x14ac:dyDescent="0.25">
      <c r="A99" s="44"/>
      <c r="B99" s="47" t="s">
        <v>89</v>
      </c>
      <c r="C99" s="45"/>
      <c r="D99" s="45"/>
    </row>
    <row r="100" spans="1:4" x14ac:dyDescent="0.25">
      <c r="A100" s="44"/>
      <c r="B100" s="46"/>
      <c r="C100" s="45"/>
      <c r="D100" s="45"/>
    </row>
    <row r="101" spans="1:4" x14ac:dyDescent="0.25">
      <c r="A101" s="44">
        <v>512000</v>
      </c>
      <c r="B101" s="46" t="s">
        <v>81</v>
      </c>
      <c r="C101" s="45">
        <v>1840</v>
      </c>
      <c r="D101" s="45"/>
    </row>
    <row r="102" spans="1:4" x14ac:dyDescent="0.25">
      <c r="A102" s="44">
        <v>411000</v>
      </c>
      <c r="B102" s="46" t="s">
        <v>82</v>
      </c>
      <c r="C102" s="45"/>
      <c r="D102" s="45">
        <f>C101</f>
        <v>1840</v>
      </c>
    </row>
    <row r="103" spans="1:4" x14ac:dyDescent="0.25">
      <c r="A103" s="44"/>
      <c r="B103" s="47" t="s">
        <v>90</v>
      </c>
      <c r="C103" s="45"/>
      <c r="D103" s="45"/>
    </row>
    <row r="104" spans="1:4" x14ac:dyDescent="0.25">
      <c r="A104" s="44"/>
      <c r="B104" s="46"/>
      <c r="C104" s="45"/>
      <c r="D104" s="45"/>
    </row>
    <row r="105" spans="1:4" x14ac:dyDescent="0.25">
      <c r="A105" s="44">
        <v>401000</v>
      </c>
      <c r="B105" s="46" t="s">
        <v>83</v>
      </c>
      <c r="C105" s="45">
        <v>16800</v>
      </c>
      <c r="D105" s="45"/>
    </row>
    <row r="106" spans="1:4" x14ac:dyDescent="0.25">
      <c r="A106" s="44">
        <v>512000</v>
      </c>
      <c r="B106" s="46" t="s">
        <v>81</v>
      </c>
      <c r="C106" s="45"/>
      <c r="D106" s="45">
        <f>C105</f>
        <v>16800</v>
      </c>
    </row>
    <row r="107" spans="1:4" x14ac:dyDescent="0.25">
      <c r="A107" s="44"/>
      <c r="B107" s="47" t="s">
        <v>91</v>
      </c>
      <c r="C107" s="45"/>
      <c r="D107" s="45"/>
    </row>
    <row r="108" spans="1:4" x14ac:dyDescent="0.25">
      <c r="A108" s="44"/>
      <c r="B108" s="46"/>
      <c r="C108" s="45"/>
      <c r="D108" s="45"/>
    </row>
    <row r="109" spans="1:4" x14ac:dyDescent="0.25">
      <c r="A109" s="44">
        <v>401000</v>
      </c>
      <c r="B109" s="46" t="s">
        <v>83</v>
      </c>
      <c r="C109" s="45">
        <v>2112</v>
      </c>
      <c r="D109" s="45"/>
    </row>
    <row r="110" spans="1:4" x14ac:dyDescent="0.25">
      <c r="A110" s="44">
        <v>512000</v>
      </c>
      <c r="B110" s="46" t="s">
        <v>81</v>
      </c>
      <c r="C110" s="45"/>
      <c r="D110" s="45">
        <f>C109</f>
        <v>2112</v>
      </c>
    </row>
    <row r="111" spans="1:4" x14ac:dyDescent="0.25">
      <c r="A111" s="44"/>
      <c r="B111" s="47" t="s">
        <v>92</v>
      </c>
      <c r="C111" s="45"/>
      <c r="D111" s="45"/>
    </row>
    <row r="112" spans="1:4" x14ac:dyDescent="0.25">
      <c r="A112" s="44"/>
      <c r="B112" s="46"/>
      <c r="C112" s="45"/>
      <c r="D112" s="45"/>
    </row>
    <row r="113" spans="1:4" x14ac:dyDescent="0.25">
      <c r="A113" s="44">
        <v>401000</v>
      </c>
      <c r="B113" s="46" t="s">
        <v>83</v>
      </c>
      <c r="C113" s="45">
        <v>216</v>
      </c>
      <c r="D113" s="45"/>
    </row>
    <row r="114" spans="1:4" x14ac:dyDescent="0.25">
      <c r="A114" s="44">
        <v>512000</v>
      </c>
      <c r="B114" s="46" t="s">
        <v>81</v>
      </c>
      <c r="C114" s="45"/>
      <c r="D114" s="45">
        <f>C113</f>
        <v>216</v>
      </c>
    </row>
    <row r="115" spans="1:4" x14ac:dyDescent="0.25">
      <c r="A115" s="44"/>
      <c r="B115" s="47" t="s">
        <v>93</v>
      </c>
      <c r="C115" s="45"/>
      <c r="D115" s="45"/>
    </row>
    <row r="116" spans="1:4" x14ac:dyDescent="0.25">
      <c r="A116" s="44"/>
      <c r="B116" s="46"/>
      <c r="C116" s="45"/>
      <c r="D116" s="45"/>
    </row>
    <row r="117" spans="1:4" x14ac:dyDescent="0.25">
      <c r="A117" s="44">
        <v>401000</v>
      </c>
      <c r="B117" s="46" t="s">
        <v>83</v>
      </c>
      <c r="C117" s="45">
        <v>780</v>
      </c>
      <c r="D117" s="45"/>
    </row>
    <row r="118" spans="1:4" x14ac:dyDescent="0.25">
      <c r="A118" s="44">
        <v>512000</v>
      </c>
      <c r="B118" s="46" t="s">
        <v>81</v>
      </c>
      <c r="C118" s="45"/>
      <c r="D118" s="45">
        <f>+C117</f>
        <v>780</v>
      </c>
    </row>
    <row r="119" spans="1:4" x14ac:dyDescent="0.25">
      <c r="A119" s="44"/>
      <c r="B119" s="47" t="s">
        <v>94</v>
      </c>
      <c r="C119" s="45"/>
      <c r="D119" s="45"/>
    </row>
    <row r="120" spans="1:4" x14ac:dyDescent="0.25">
      <c r="A120" s="44"/>
      <c r="B120" s="46"/>
      <c r="C120" s="45"/>
      <c r="D120" s="45"/>
    </row>
    <row r="121" spans="1:4" x14ac:dyDescent="0.25">
      <c r="A121" s="44">
        <v>401000</v>
      </c>
      <c r="B121" s="46" t="s">
        <v>83</v>
      </c>
      <c r="C121" s="45">
        <v>260</v>
      </c>
      <c r="D121" s="45"/>
    </row>
    <row r="122" spans="1:4" x14ac:dyDescent="0.25">
      <c r="A122" s="44">
        <v>512000</v>
      </c>
      <c r="B122" s="46" t="s">
        <v>81</v>
      </c>
      <c r="C122" s="45"/>
      <c r="D122" s="45">
        <f>+C121</f>
        <v>260</v>
      </c>
    </row>
    <row r="123" spans="1:4" x14ac:dyDescent="0.25">
      <c r="A123" s="44"/>
      <c r="B123" s="47" t="s">
        <v>95</v>
      </c>
      <c r="C123" s="45"/>
      <c r="D123" s="45"/>
    </row>
    <row r="124" spans="1:4" x14ac:dyDescent="0.25">
      <c r="A124" s="44"/>
      <c r="B124" s="46"/>
      <c r="C124" s="45"/>
      <c r="D124" s="45"/>
    </row>
    <row r="125" spans="1:4" x14ac:dyDescent="0.25">
      <c r="A125" s="44">
        <v>421000</v>
      </c>
      <c r="B125" s="46" t="s">
        <v>84</v>
      </c>
      <c r="C125" s="45">
        <v>1740.97</v>
      </c>
      <c r="D125" s="45"/>
    </row>
    <row r="126" spans="1:4" x14ac:dyDescent="0.25">
      <c r="A126" s="44">
        <v>512000</v>
      </c>
      <c r="B126" s="46" t="s">
        <v>81</v>
      </c>
      <c r="C126" s="45"/>
      <c r="D126" s="45">
        <f>+C125</f>
        <v>1740.97</v>
      </c>
    </row>
    <row r="127" spans="1:4" x14ac:dyDescent="0.25">
      <c r="A127" s="44"/>
      <c r="B127" s="47" t="s">
        <v>96</v>
      </c>
      <c r="C127" s="45"/>
      <c r="D127" s="45"/>
    </row>
    <row r="128" spans="1:4" x14ac:dyDescent="0.25">
      <c r="A128" s="44"/>
      <c r="B128" s="46"/>
      <c r="C128" s="45"/>
      <c r="D128" s="45"/>
    </row>
    <row r="129" spans="1:4" x14ac:dyDescent="0.25">
      <c r="A129" s="44">
        <v>164000</v>
      </c>
      <c r="B129" s="46" t="s">
        <v>85</v>
      </c>
      <c r="C129" s="45">
        <v>400</v>
      </c>
      <c r="D129" s="45"/>
    </row>
    <row r="130" spans="1:4" x14ac:dyDescent="0.25">
      <c r="A130" s="44">
        <v>661100</v>
      </c>
      <c r="B130" s="46" t="s">
        <v>86</v>
      </c>
      <c r="C130" s="45">
        <v>77</v>
      </c>
      <c r="D130" s="45"/>
    </row>
    <row r="131" spans="1:4" x14ac:dyDescent="0.25">
      <c r="A131" s="44">
        <v>512000</v>
      </c>
      <c r="B131" s="46" t="s">
        <v>81</v>
      </c>
      <c r="C131" s="45"/>
      <c r="D131" s="45">
        <v>477</v>
      </c>
    </row>
    <row r="132" spans="1:4" x14ac:dyDescent="0.25">
      <c r="A132" s="48"/>
      <c r="B132" s="47" t="s">
        <v>97</v>
      </c>
      <c r="C132" s="49"/>
      <c r="D132" s="49"/>
    </row>
    <row r="133" spans="1:4" x14ac:dyDescent="0.25">
      <c r="A133" s="48"/>
      <c r="B133" s="48"/>
      <c r="C133" s="49"/>
      <c r="D133" s="49"/>
    </row>
    <row r="134" spans="1:4" x14ac:dyDescent="0.25">
      <c r="A134" s="48"/>
      <c r="B134" s="48"/>
      <c r="C134" s="49"/>
      <c r="D134" s="49"/>
    </row>
    <row r="135" spans="1:4" x14ac:dyDescent="0.25">
      <c r="A135" s="50" t="s">
        <v>7</v>
      </c>
      <c r="B135" s="48"/>
      <c r="C135" s="49"/>
      <c r="D135" s="49"/>
    </row>
    <row r="136" spans="1:4" x14ac:dyDescent="0.25">
      <c r="A136" s="48"/>
      <c r="B136" s="48"/>
      <c r="C136" s="49"/>
      <c r="D136" s="49"/>
    </row>
    <row r="137" spans="1:4" x14ac:dyDescent="0.25">
      <c r="A137" s="115"/>
      <c r="B137" s="31" t="s">
        <v>224</v>
      </c>
      <c r="C137" s="116"/>
      <c r="D137" s="116"/>
    </row>
    <row r="138" spans="1:4" x14ac:dyDescent="0.25">
      <c r="A138" s="31" t="s">
        <v>225</v>
      </c>
      <c r="B138" s="31" t="s">
        <v>226</v>
      </c>
      <c r="C138" s="116" t="s">
        <v>227</v>
      </c>
      <c r="D138" s="116" t="s">
        <v>228</v>
      </c>
    </row>
    <row r="139" spans="1:4" x14ac:dyDescent="0.25">
      <c r="A139" s="44">
        <v>641</v>
      </c>
      <c r="B139" s="46" t="s">
        <v>229</v>
      </c>
      <c r="C139" s="45">
        <v>2300</v>
      </c>
      <c r="D139" s="45"/>
    </row>
    <row r="140" spans="1:4" x14ac:dyDescent="0.25">
      <c r="A140" s="44">
        <v>431</v>
      </c>
      <c r="B140" s="46" t="s">
        <v>230</v>
      </c>
      <c r="C140" s="45"/>
      <c r="D140" s="45">
        <v>428.38</v>
      </c>
    </row>
    <row r="141" spans="1:4" ht="15.75" thickBot="1" x14ac:dyDescent="0.3">
      <c r="A141" s="44">
        <v>4373</v>
      </c>
      <c r="B141" s="37" t="s">
        <v>215</v>
      </c>
      <c r="C141" s="45"/>
      <c r="D141" s="45">
        <v>89.7</v>
      </c>
    </row>
    <row r="142" spans="1:4" ht="15.75" thickBot="1" x14ac:dyDescent="0.3">
      <c r="A142" s="44">
        <v>4374</v>
      </c>
      <c r="B142" s="37" t="s">
        <v>216</v>
      </c>
      <c r="C142" s="45"/>
      <c r="D142" s="45">
        <v>40.950000000000003</v>
      </c>
    </row>
    <row r="143" spans="1:4" x14ac:dyDescent="0.25">
      <c r="A143" s="52">
        <v>625</v>
      </c>
      <c r="B143" s="53" t="s">
        <v>231</v>
      </c>
      <c r="C143" s="54"/>
      <c r="D143" s="54"/>
    </row>
    <row r="144" spans="1:4" x14ac:dyDescent="0.25">
      <c r="A144" s="52">
        <v>427</v>
      </c>
      <c r="B144" s="55" t="s">
        <v>232</v>
      </c>
      <c r="C144" s="55"/>
      <c r="D144" s="55"/>
    </row>
    <row r="145" spans="1:4" x14ac:dyDescent="0.25">
      <c r="A145" s="52">
        <v>421</v>
      </c>
      <c r="B145" s="53" t="s">
        <v>233</v>
      </c>
      <c r="C145" s="113"/>
      <c r="D145" s="54">
        <v>1740.9720000000002</v>
      </c>
    </row>
    <row r="146" spans="1:4" x14ac:dyDescent="0.25">
      <c r="A146" s="52"/>
      <c r="B146" s="53" t="s">
        <v>234</v>
      </c>
      <c r="C146" s="113"/>
      <c r="D146" s="54"/>
    </row>
    <row r="147" spans="1:4" x14ac:dyDescent="0.25">
      <c r="A147" s="52"/>
      <c r="B147" s="53" t="s">
        <v>235</v>
      </c>
      <c r="C147" s="54">
        <f>SUM(C139:C146)</f>
        <v>2300</v>
      </c>
      <c r="D147" s="54">
        <f>SUM(D139:D146)</f>
        <v>2300.0020000000004</v>
      </c>
    </row>
    <row r="148" spans="1:4" x14ac:dyDescent="0.25">
      <c r="C148"/>
      <c r="D148"/>
    </row>
    <row r="149" spans="1:4" ht="15.75" thickBot="1" x14ac:dyDescent="0.3">
      <c r="A149" s="121"/>
      <c r="B149" s="122" t="s">
        <v>224</v>
      </c>
      <c r="C149" s="123"/>
      <c r="D149" s="124"/>
    </row>
    <row r="150" spans="1:4" x14ac:dyDescent="0.25">
      <c r="A150" s="125" t="s">
        <v>225</v>
      </c>
      <c r="B150" s="126" t="s">
        <v>226</v>
      </c>
      <c r="C150" s="90" t="s">
        <v>227</v>
      </c>
      <c r="D150" s="127" t="s">
        <v>228</v>
      </c>
    </row>
    <row r="151" spans="1:4" x14ac:dyDescent="0.25">
      <c r="A151" s="65">
        <v>6451</v>
      </c>
      <c r="B151" s="53" t="s">
        <v>101</v>
      </c>
      <c r="C151" s="54">
        <v>664.15</v>
      </c>
      <c r="D151" s="128"/>
    </row>
    <row r="152" spans="1:4" x14ac:dyDescent="0.25">
      <c r="A152" s="129">
        <v>6454</v>
      </c>
      <c r="B152" s="53" t="s">
        <v>236</v>
      </c>
      <c r="C152" s="54">
        <v>97.75</v>
      </c>
      <c r="D152" s="128"/>
    </row>
    <row r="153" spans="1:4" x14ac:dyDescent="0.25">
      <c r="A153" s="129">
        <v>431</v>
      </c>
      <c r="B153" s="53" t="s">
        <v>100</v>
      </c>
      <c r="C153" s="54"/>
      <c r="D153" s="130">
        <f>+C151+C152</f>
        <v>761.9</v>
      </c>
    </row>
    <row r="154" spans="1:4" x14ac:dyDescent="0.25">
      <c r="A154" s="65">
        <v>6453</v>
      </c>
      <c r="B154" s="53" t="s">
        <v>102</v>
      </c>
      <c r="C154" s="54">
        <v>134.55000000000001</v>
      </c>
      <c r="D154" s="128"/>
    </row>
    <row r="155" spans="1:4" ht="15.75" thickBot="1" x14ac:dyDescent="0.3">
      <c r="A155" s="65">
        <v>4373</v>
      </c>
      <c r="B155" s="37" t="s">
        <v>215</v>
      </c>
      <c r="C155" s="54"/>
      <c r="D155" s="128">
        <v>134.55000000000001</v>
      </c>
    </row>
    <row r="156" spans="1:4" x14ac:dyDescent="0.25">
      <c r="A156" s="65">
        <v>6452</v>
      </c>
      <c r="B156" s="53" t="s">
        <v>237</v>
      </c>
      <c r="C156" s="54">
        <v>90.6</v>
      </c>
      <c r="D156" s="128"/>
    </row>
    <row r="157" spans="1:4" ht="15.75" thickBot="1" x14ac:dyDescent="0.3">
      <c r="A157" s="131">
        <v>4374</v>
      </c>
      <c r="B157" s="37" t="s">
        <v>216</v>
      </c>
      <c r="C157" s="88"/>
      <c r="D157" s="132">
        <v>90.6</v>
      </c>
    </row>
    <row r="158" spans="1:4" x14ac:dyDescent="0.25">
      <c r="A158" s="50"/>
      <c r="B158" s="49"/>
      <c r="C158" s="49"/>
      <c r="D158" s="49"/>
    </row>
    <row r="159" spans="1:4" x14ac:dyDescent="0.25">
      <c r="A159" s="48"/>
      <c r="B159" s="49"/>
      <c r="C159" s="49"/>
      <c r="D159" s="49"/>
    </row>
    <row r="160" spans="1:4" ht="24" x14ac:dyDescent="0.25">
      <c r="A160" s="115" t="s">
        <v>1</v>
      </c>
      <c r="B160" s="31" t="s">
        <v>2</v>
      </c>
      <c r="C160" s="116" t="s">
        <v>3</v>
      </c>
      <c r="D160" s="116" t="s">
        <v>4</v>
      </c>
    </row>
    <row r="161" spans="1:4" x14ac:dyDescent="0.25">
      <c r="A161" s="44"/>
      <c r="B161" s="46"/>
      <c r="C161" s="45"/>
      <c r="D161" s="45"/>
    </row>
    <row r="162" spans="1:4" x14ac:dyDescent="0.25">
      <c r="A162" s="44">
        <v>101000</v>
      </c>
      <c r="B162" s="46" t="s">
        <v>98</v>
      </c>
      <c r="C162" s="45"/>
      <c r="D162" s="45">
        <v>20000</v>
      </c>
    </row>
    <row r="163" spans="1:4" x14ac:dyDescent="0.25">
      <c r="A163" s="44">
        <v>164000</v>
      </c>
      <c r="B163" s="46" t="s">
        <v>99</v>
      </c>
      <c r="C163" s="45"/>
      <c r="D163" s="45">
        <v>12000</v>
      </c>
    </row>
    <row r="164" spans="1:4" x14ac:dyDescent="0.25">
      <c r="A164" s="44">
        <v>512000</v>
      </c>
      <c r="B164" s="46" t="s">
        <v>81</v>
      </c>
      <c r="C164" s="45">
        <v>32000</v>
      </c>
      <c r="D164" s="45"/>
    </row>
    <row r="165" spans="1:4" x14ac:dyDescent="0.25">
      <c r="A165" s="48"/>
      <c r="B165" s="53" t="s">
        <v>103</v>
      </c>
      <c r="C165" s="49"/>
      <c r="D165" s="49"/>
    </row>
    <row r="166" spans="1:4" x14ac:dyDescent="0.25">
      <c r="A166" s="48"/>
      <c r="B166" s="48"/>
      <c r="C166" s="49"/>
      <c r="D166" s="49"/>
    </row>
    <row r="167" spans="1:4" x14ac:dyDescent="0.25">
      <c r="A167" s="48"/>
      <c r="B167" s="48"/>
      <c r="C167" s="49"/>
      <c r="D167" s="49"/>
    </row>
    <row r="168" spans="1:4" x14ac:dyDescent="0.25">
      <c r="A168" s="50" t="s">
        <v>118</v>
      </c>
      <c r="B168" s="48"/>
      <c r="C168" s="49"/>
      <c r="D168" s="49"/>
    </row>
    <row r="169" spans="1:4" ht="15.75" thickBot="1" x14ac:dyDescent="0.3">
      <c r="A169" s="48"/>
      <c r="B169" s="48"/>
      <c r="C169" s="49"/>
      <c r="D169" s="49"/>
    </row>
    <row r="170" spans="1:4" x14ac:dyDescent="0.25">
      <c r="A170" s="56"/>
      <c r="B170" s="61" t="s">
        <v>119</v>
      </c>
      <c r="C170" s="49"/>
      <c r="D170" s="49"/>
    </row>
    <row r="171" spans="1:4" x14ac:dyDescent="0.25">
      <c r="A171" s="65" t="s">
        <v>120</v>
      </c>
      <c r="B171" s="62">
        <f>Comptes!E42+Comptes!B37</f>
        <v>36080</v>
      </c>
      <c r="C171" s="49"/>
      <c r="D171" s="49"/>
    </row>
    <row r="172" spans="1:4" x14ac:dyDescent="0.25">
      <c r="A172" s="65" t="s">
        <v>121</v>
      </c>
      <c r="B172" s="62">
        <f>B171*0.2</f>
        <v>7216</v>
      </c>
      <c r="C172" s="49"/>
      <c r="D172" s="49"/>
    </row>
    <row r="173" spans="1:4" x14ac:dyDescent="0.25">
      <c r="A173" s="65"/>
      <c r="B173" s="63"/>
      <c r="C173" s="49"/>
      <c r="D173" s="49"/>
    </row>
    <row r="174" spans="1:4" x14ac:dyDescent="0.25">
      <c r="A174" s="65"/>
      <c r="B174" s="64" t="s">
        <v>122</v>
      </c>
      <c r="C174" s="49"/>
      <c r="D174" s="49"/>
    </row>
    <row r="175" spans="1:4" x14ac:dyDescent="0.25">
      <c r="A175" s="65" t="s">
        <v>177</v>
      </c>
      <c r="B175" s="57">
        <f>Comptes!G18</f>
        <v>4700</v>
      </c>
      <c r="C175" s="49"/>
      <c r="D175" s="49"/>
    </row>
    <row r="176" spans="1:4" x14ac:dyDescent="0.25">
      <c r="A176" s="65" t="s">
        <v>178</v>
      </c>
      <c r="B176" s="57">
        <v>1080</v>
      </c>
      <c r="C176" s="49"/>
      <c r="D176" s="49"/>
    </row>
    <row r="177" spans="1:6" x14ac:dyDescent="0.25">
      <c r="B177" s="58"/>
      <c r="C177" s="49"/>
      <c r="D177" s="49"/>
    </row>
    <row r="178" spans="1:6" ht="15.75" thickBot="1" x14ac:dyDescent="0.3">
      <c r="A178" s="66" t="s">
        <v>123</v>
      </c>
      <c r="B178" s="60">
        <f>B172-B175-B176</f>
        <v>1436</v>
      </c>
      <c r="C178" s="49"/>
      <c r="D178" s="49"/>
    </row>
    <row r="179" spans="1:6" x14ac:dyDescent="0.25">
      <c r="A179" s="48"/>
      <c r="B179" s="48"/>
      <c r="C179" s="49"/>
      <c r="D179" s="49"/>
    </row>
    <row r="180" spans="1:6" x14ac:dyDescent="0.25">
      <c r="A180" s="91" t="s">
        <v>154</v>
      </c>
      <c r="B180" s="48"/>
      <c r="C180" s="49"/>
      <c r="D180" s="49"/>
    </row>
    <row r="181" spans="1:6" ht="15.75" thickBot="1" x14ac:dyDescent="0.3">
      <c r="A181" s="91"/>
      <c r="B181" s="48"/>
      <c r="C181" s="49"/>
      <c r="D181" s="49"/>
    </row>
    <row r="182" spans="1:6" x14ac:dyDescent="0.25">
      <c r="A182" s="56"/>
      <c r="B182" s="90" t="s">
        <v>156</v>
      </c>
      <c r="C182" s="90" t="s">
        <v>157</v>
      </c>
      <c r="D182" s="90" t="s">
        <v>158</v>
      </c>
      <c r="E182" s="90" t="s">
        <v>159</v>
      </c>
      <c r="F182" s="183" t="s">
        <v>255</v>
      </c>
    </row>
    <row r="183" spans="1:6" x14ac:dyDescent="0.25">
      <c r="A183" s="86" t="s">
        <v>155</v>
      </c>
      <c r="B183" s="186">
        <v>12</v>
      </c>
      <c r="C183" s="186">
        <v>10</v>
      </c>
      <c r="D183" s="186">
        <f>+B183-C183</f>
        <v>2</v>
      </c>
      <c r="E183" s="87">
        <f>4000/12</f>
        <v>333.33333333333331</v>
      </c>
      <c r="F183" s="184">
        <f>E183*D183</f>
        <v>666.66666666666663</v>
      </c>
    </row>
    <row r="184" spans="1:6" x14ac:dyDescent="0.25">
      <c r="A184" s="86" t="s">
        <v>160</v>
      </c>
      <c r="B184" s="186">
        <v>18</v>
      </c>
      <c r="C184" s="186">
        <v>16</v>
      </c>
      <c r="D184" s="186">
        <f>+B184-C184</f>
        <v>2</v>
      </c>
      <c r="E184" s="87">
        <f>5800/18</f>
        <v>322.22222222222223</v>
      </c>
      <c r="F184" s="184">
        <f t="shared" ref="F184:F185" si="0">E184*D184</f>
        <v>644.44444444444446</v>
      </c>
    </row>
    <row r="185" spans="1:6" x14ac:dyDescent="0.25">
      <c r="A185" s="86" t="s">
        <v>161</v>
      </c>
      <c r="B185" s="186">
        <v>7</v>
      </c>
      <c r="C185" s="186">
        <v>6</v>
      </c>
      <c r="D185" s="186">
        <f>+B185-C185</f>
        <v>1</v>
      </c>
      <c r="E185" s="87">
        <f>4200/7</f>
        <v>600</v>
      </c>
      <c r="F185" s="184">
        <f t="shared" si="0"/>
        <v>600</v>
      </c>
    </row>
    <row r="186" spans="1:6" x14ac:dyDescent="0.25">
      <c r="A186" s="86"/>
      <c r="B186" s="188" t="s">
        <v>256</v>
      </c>
      <c r="C186" s="186"/>
      <c r="D186" s="186"/>
      <c r="E186" s="87"/>
      <c r="F186" s="184"/>
    </row>
    <row r="187" spans="1:6" x14ac:dyDescent="0.25">
      <c r="A187" s="86"/>
      <c r="B187" s="186"/>
      <c r="C187" s="186"/>
      <c r="D187" s="186"/>
      <c r="E187" s="87"/>
      <c r="F187" s="184"/>
    </row>
    <row r="188" spans="1:6" ht="15.75" thickBot="1" x14ac:dyDescent="0.3">
      <c r="A188" s="59" t="s">
        <v>47</v>
      </c>
      <c r="B188" s="187"/>
      <c r="C188" s="187"/>
      <c r="D188" s="187"/>
      <c r="E188" s="89"/>
      <c r="F188" s="185">
        <f>SUM(F183:F187)</f>
        <v>1911.1111111111111</v>
      </c>
    </row>
    <row r="189" spans="1:6" x14ac:dyDescent="0.25">
      <c r="A189" s="48"/>
      <c r="B189" s="48"/>
      <c r="C189" s="49"/>
      <c r="D189" s="49"/>
    </row>
    <row r="190" spans="1:6" x14ac:dyDescent="0.25">
      <c r="A190" s="50" t="s">
        <v>7</v>
      </c>
      <c r="B190" s="48"/>
      <c r="C190" s="49"/>
      <c r="D190" s="49"/>
    </row>
    <row r="191" spans="1:6" x14ac:dyDescent="0.25">
      <c r="A191" s="48"/>
      <c r="B191" s="48"/>
      <c r="C191" s="49"/>
      <c r="D191" s="49"/>
    </row>
    <row r="192" spans="1:6" ht="24" x14ac:dyDescent="0.25">
      <c r="A192" s="115" t="s">
        <v>1</v>
      </c>
      <c r="B192" s="31" t="s">
        <v>2</v>
      </c>
      <c r="C192" s="116" t="s">
        <v>3</v>
      </c>
      <c r="D192" s="116" t="s">
        <v>4</v>
      </c>
    </row>
    <row r="193" spans="1:4" x14ac:dyDescent="0.25">
      <c r="A193" s="44"/>
      <c r="B193" s="46"/>
      <c r="C193" s="45"/>
      <c r="D193" s="45"/>
    </row>
    <row r="194" spans="1:4" x14ac:dyDescent="0.25">
      <c r="A194" s="44">
        <v>445660</v>
      </c>
      <c r="B194" s="46" t="s">
        <v>179</v>
      </c>
      <c r="C194" s="45"/>
      <c r="D194" s="45">
        <f>B175</f>
        <v>4700</v>
      </c>
    </row>
    <row r="195" spans="1:4" x14ac:dyDescent="0.25">
      <c r="A195" s="44">
        <v>445620</v>
      </c>
      <c r="B195" s="46" t="s">
        <v>180</v>
      </c>
      <c r="C195" s="45"/>
      <c r="D195" s="45">
        <v>1080</v>
      </c>
    </row>
    <row r="196" spans="1:4" x14ac:dyDescent="0.25">
      <c r="A196" s="44">
        <v>445710</v>
      </c>
      <c r="B196" s="46" t="s">
        <v>73</v>
      </c>
      <c r="C196" s="45">
        <f>B172</f>
        <v>7216</v>
      </c>
      <c r="D196" s="45"/>
    </row>
    <row r="197" spans="1:4" x14ac:dyDescent="0.25">
      <c r="A197" s="44">
        <v>445510</v>
      </c>
      <c r="B197" s="46" t="s">
        <v>124</v>
      </c>
      <c r="C197" s="45"/>
      <c r="D197" s="45">
        <f>B178</f>
        <v>1436</v>
      </c>
    </row>
    <row r="198" spans="1:4" x14ac:dyDescent="0.25">
      <c r="A198" s="52"/>
      <c r="B198" s="94" t="s">
        <v>125</v>
      </c>
      <c r="C198" s="54"/>
      <c r="D198" s="54"/>
    </row>
    <row r="199" spans="1:4" x14ac:dyDescent="0.25">
      <c r="A199" s="92"/>
      <c r="C199" s="93"/>
      <c r="D199" s="93"/>
    </row>
    <row r="200" spans="1:4" x14ac:dyDescent="0.25">
      <c r="A200" s="95">
        <v>370000</v>
      </c>
      <c r="B200" s="94" t="s">
        <v>165</v>
      </c>
      <c r="C200" s="96">
        <v>1911.11</v>
      </c>
      <c r="D200" s="96"/>
    </row>
    <row r="201" spans="1:4" x14ac:dyDescent="0.25">
      <c r="A201" s="95">
        <v>603700</v>
      </c>
      <c r="B201" s="94" t="s">
        <v>166</v>
      </c>
      <c r="C201" s="96"/>
      <c r="D201" s="96">
        <v>1911.11</v>
      </c>
    </row>
    <row r="202" spans="1:4" x14ac:dyDescent="0.25">
      <c r="A202" s="95"/>
      <c r="B202" s="94" t="s">
        <v>167</v>
      </c>
      <c r="C202" s="96"/>
      <c r="D202" s="96"/>
    </row>
    <row r="203" spans="1:4" x14ac:dyDescent="0.25">
      <c r="A203" s="95">
        <v>681100</v>
      </c>
      <c r="B203" s="102" t="s">
        <v>168</v>
      </c>
      <c r="C203" s="96">
        <f>5400/5/12</f>
        <v>90</v>
      </c>
      <c r="D203" s="96"/>
    </row>
    <row r="204" spans="1:4" x14ac:dyDescent="0.25">
      <c r="A204" s="95">
        <v>2818300</v>
      </c>
      <c r="B204" s="102" t="s">
        <v>169</v>
      </c>
      <c r="C204" s="94"/>
      <c r="D204" s="96">
        <v>90</v>
      </c>
    </row>
    <row r="205" spans="1:4" x14ac:dyDescent="0.25">
      <c r="A205" s="95"/>
      <c r="B205" s="102" t="s">
        <v>170</v>
      </c>
      <c r="C205" s="94"/>
      <c r="D205" s="96"/>
    </row>
    <row r="206" spans="1:4" x14ac:dyDescent="0.25">
      <c r="A206" s="97">
        <v>606100</v>
      </c>
      <c r="B206" s="98" t="s">
        <v>171</v>
      </c>
      <c r="C206" s="96">
        <v>80</v>
      </c>
      <c r="D206" s="96"/>
    </row>
    <row r="207" spans="1:4" x14ac:dyDescent="0.25">
      <c r="A207" s="97">
        <v>445860</v>
      </c>
      <c r="B207" s="98" t="s">
        <v>172</v>
      </c>
      <c r="C207" s="96">
        <v>16</v>
      </c>
      <c r="D207" s="96"/>
    </row>
    <row r="208" spans="1:4" x14ac:dyDescent="0.25">
      <c r="A208" s="97">
        <v>408600</v>
      </c>
      <c r="B208" s="98" t="s">
        <v>173</v>
      </c>
      <c r="C208" s="94"/>
      <c r="D208" s="96">
        <v>96</v>
      </c>
    </row>
    <row r="209" spans="1:4" x14ac:dyDescent="0.25">
      <c r="A209" s="97">
        <v>627000</v>
      </c>
      <c r="B209" s="98" t="s">
        <v>174</v>
      </c>
      <c r="C209" s="96">
        <v>40</v>
      </c>
      <c r="D209" s="96"/>
    </row>
    <row r="210" spans="1:4" x14ac:dyDescent="0.25">
      <c r="A210" s="97">
        <v>445860</v>
      </c>
      <c r="B210" s="98" t="s">
        <v>172</v>
      </c>
      <c r="C210" s="96">
        <v>8</v>
      </c>
      <c r="D210" s="96"/>
    </row>
    <row r="211" spans="1:4" x14ac:dyDescent="0.25">
      <c r="A211" s="97">
        <v>518600</v>
      </c>
      <c r="B211" s="98" t="s">
        <v>175</v>
      </c>
      <c r="C211" s="96"/>
      <c r="D211" s="96">
        <v>48</v>
      </c>
    </row>
    <row r="212" spans="1:4" x14ac:dyDescent="0.25">
      <c r="A212" s="17"/>
      <c r="B212" s="98" t="s">
        <v>176</v>
      </c>
      <c r="C212" s="99"/>
      <c r="D212" s="99"/>
    </row>
    <row r="213" spans="1:4" x14ac:dyDescent="0.25">
      <c r="A213" s="97">
        <v>486000</v>
      </c>
      <c r="B213" s="98" t="s">
        <v>218</v>
      </c>
      <c r="C213" s="96">
        <f>650/3*2</f>
        <v>433.33333333333331</v>
      </c>
      <c r="D213" s="96"/>
    </row>
    <row r="214" spans="1:4" x14ac:dyDescent="0.25">
      <c r="A214" s="97">
        <v>622600</v>
      </c>
      <c r="B214" s="98" t="s">
        <v>70</v>
      </c>
      <c r="C214" s="96"/>
      <c r="D214" s="96">
        <v>433.33</v>
      </c>
    </row>
    <row r="215" spans="1:4" x14ac:dyDescent="0.25">
      <c r="A215" s="97"/>
      <c r="B215" s="98" t="s">
        <v>219</v>
      </c>
      <c r="C215" s="96"/>
      <c r="D215" s="96"/>
    </row>
  </sheetData>
  <pageMargins left="0" right="0" top="0.15748031496062992" bottom="0.15748031496062992" header="0.31496062992125984" footer="0.31496062992125984"/>
  <pageSetup paperSize="9" orientation="portrait" verticalDpi="0" r:id="rId1"/>
  <rowBreaks count="3" manualBreakCount="3">
    <brk id="51" max="16383" man="1"/>
    <brk id="85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90" zoomScaleNormal="90" workbookViewId="0">
      <selection activeCell="K3" sqref="K3"/>
    </sheetView>
  </sheetViews>
  <sheetFormatPr baseColWidth="10" defaultRowHeight="15" x14ac:dyDescent="0.25"/>
  <cols>
    <col min="1" max="2" width="11.42578125" style="19" customWidth="1"/>
    <col min="3" max="3" width="6.42578125" style="19" customWidth="1"/>
    <col min="4" max="4" width="11.42578125" style="19" customWidth="1"/>
    <col min="5" max="5" width="13.28515625" style="19" customWidth="1"/>
    <col min="6" max="6" width="6.28515625" style="19" customWidth="1"/>
    <col min="7" max="8" width="11.42578125" style="19" customWidth="1"/>
    <col min="9" max="9" width="7.140625" style="19" customWidth="1"/>
    <col min="10" max="11" width="11.42578125" style="19" customWidth="1"/>
    <col min="12" max="12" width="6.7109375" style="19" customWidth="1"/>
    <col min="13" max="13" width="14.42578125" style="19" customWidth="1"/>
    <col min="14" max="14" width="14" style="19" customWidth="1"/>
    <col min="15" max="16384" width="11.42578125" style="19"/>
  </cols>
  <sheetData>
    <row r="1" spans="1:14" x14ac:dyDescent="0.25">
      <c r="A1" s="194" t="s">
        <v>8</v>
      </c>
      <c r="B1" s="194"/>
      <c r="C1" s="67"/>
      <c r="D1" s="194" t="s">
        <v>107</v>
      </c>
      <c r="E1" s="194"/>
      <c r="F1" s="67"/>
      <c r="I1" s="67"/>
      <c r="J1" s="194" t="s">
        <v>181</v>
      </c>
      <c r="K1" s="194"/>
      <c r="L1" s="67"/>
      <c r="M1" s="194" t="s">
        <v>182</v>
      </c>
      <c r="N1" s="194"/>
    </row>
    <row r="2" spans="1:14" ht="15.75" thickBot="1" x14ac:dyDescent="0.3">
      <c r="A2" s="68" t="s">
        <v>3</v>
      </c>
      <c r="B2" s="69" t="s">
        <v>4</v>
      </c>
      <c r="C2" s="67"/>
      <c r="D2" s="70" t="s">
        <v>3</v>
      </c>
      <c r="E2" s="69" t="s">
        <v>4</v>
      </c>
      <c r="F2" s="67"/>
      <c r="I2" s="67"/>
      <c r="J2" s="70" t="s">
        <v>3</v>
      </c>
      <c r="K2" s="69" t="s">
        <v>4</v>
      </c>
      <c r="L2" s="67"/>
      <c r="M2" s="70" t="s">
        <v>3</v>
      </c>
      <c r="N2" s="69" t="s">
        <v>4</v>
      </c>
    </row>
    <row r="3" spans="1:14" x14ac:dyDescent="0.25">
      <c r="A3" s="71"/>
      <c r="B3" s="67">
        <f>journaux!D162</f>
        <v>20000</v>
      </c>
      <c r="C3" s="67"/>
      <c r="D3" s="71">
        <v>400</v>
      </c>
      <c r="E3" s="67">
        <f>journaux!D163</f>
        <v>12000</v>
      </c>
      <c r="F3" s="67"/>
      <c r="I3" s="67"/>
      <c r="J3" s="71">
        <v>1911.11</v>
      </c>
      <c r="K3" s="67"/>
      <c r="L3" s="67"/>
      <c r="M3" s="71"/>
      <c r="N3" s="67">
        <v>1911.11</v>
      </c>
    </row>
    <row r="4" spans="1:14" x14ac:dyDescent="0.25">
      <c r="A4" s="72"/>
      <c r="B4" s="67"/>
      <c r="C4" s="67"/>
      <c r="D4" s="73">
        <v>11600</v>
      </c>
      <c r="E4" s="67"/>
      <c r="F4" s="67"/>
      <c r="I4" s="67"/>
      <c r="J4" s="67"/>
      <c r="K4" s="67"/>
      <c r="L4" s="67"/>
      <c r="M4" s="67"/>
      <c r="N4" s="67"/>
    </row>
    <row r="5" spans="1:14" x14ac:dyDescent="0.25">
      <c r="A5" s="72"/>
      <c r="B5" s="67"/>
      <c r="C5" s="67"/>
      <c r="D5" s="72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x14ac:dyDescent="0.25">
      <c r="A7" s="194" t="s">
        <v>9</v>
      </c>
      <c r="B7" s="194"/>
      <c r="C7" s="67"/>
      <c r="D7" s="194" t="s">
        <v>10</v>
      </c>
      <c r="E7" s="194"/>
      <c r="F7" s="67"/>
      <c r="G7" s="195" t="s">
        <v>109</v>
      </c>
      <c r="H7" s="195"/>
      <c r="I7" s="67"/>
      <c r="J7" s="195" t="s">
        <v>110</v>
      </c>
      <c r="K7" s="195"/>
      <c r="L7" s="67"/>
      <c r="M7" s="194" t="s">
        <v>11</v>
      </c>
      <c r="N7" s="194"/>
    </row>
    <row r="8" spans="1:14" ht="15.75" thickBot="1" x14ac:dyDescent="0.3">
      <c r="A8" s="68" t="s">
        <v>3</v>
      </c>
      <c r="B8" s="74" t="s">
        <v>4</v>
      </c>
      <c r="C8" s="67"/>
      <c r="D8" s="70" t="s">
        <v>3</v>
      </c>
      <c r="E8" s="69" t="s">
        <v>4</v>
      </c>
      <c r="F8" s="67"/>
      <c r="G8" s="103" t="s">
        <v>3</v>
      </c>
      <c r="H8" s="104" t="s">
        <v>4</v>
      </c>
      <c r="I8" s="67"/>
      <c r="J8" s="103" t="s">
        <v>3</v>
      </c>
      <c r="K8" s="193" t="s">
        <v>4</v>
      </c>
      <c r="L8" s="67"/>
      <c r="M8" s="70" t="s">
        <v>3</v>
      </c>
      <c r="N8" s="69" t="s">
        <v>4</v>
      </c>
    </row>
    <row r="9" spans="1:14" x14ac:dyDescent="0.25">
      <c r="A9" s="72">
        <v>16800</v>
      </c>
      <c r="B9" s="67">
        <v>16800</v>
      </c>
      <c r="C9" s="67"/>
      <c r="D9" s="71">
        <v>15960</v>
      </c>
      <c r="E9" s="75">
        <v>15960</v>
      </c>
      <c r="F9" s="67"/>
      <c r="G9" s="105">
        <v>2800</v>
      </c>
      <c r="H9" s="189">
        <f>journaux!D194</f>
        <v>4700</v>
      </c>
      <c r="I9" s="67"/>
      <c r="J9" s="105">
        <f>journaux!C196</f>
        <v>7216</v>
      </c>
      <c r="K9" s="106">
        <v>2660</v>
      </c>
      <c r="L9" s="67"/>
      <c r="M9" s="71">
        <f>journaux!C164</f>
        <v>32000</v>
      </c>
      <c r="N9" s="76">
        <v>16800</v>
      </c>
    </row>
    <row r="10" spans="1:14" x14ac:dyDescent="0.25">
      <c r="A10" s="72">
        <v>2112</v>
      </c>
      <c r="B10" s="67">
        <v>2112</v>
      </c>
      <c r="C10" s="67"/>
      <c r="D10" s="72">
        <v>2040</v>
      </c>
      <c r="E10" s="77">
        <v>1000</v>
      </c>
      <c r="F10" s="67"/>
      <c r="G10" s="190">
        <v>352</v>
      </c>
      <c r="H10" s="106"/>
      <c r="I10" s="67"/>
      <c r="J10" s="190"/>
      <c r="K10" s="106">
        <v>340</v>
      </c>
      <c r="L10" s="67"/>
      <c r="M10" s="72">
        <v>15960</v>
      </c>
      <c r="N10" s="76">
        <v>2112</v>
      </c>
    </row>
    <row r="11" spans="1:14" x14ac:dyDescent="0.25">
      <c r="A11" s="72">
        <v>216</v>
      </c>
      <c r="B11" s="67">
        <v>216</v>
      </c>
      <c r="C11" s="67"/>
      <c r="D11" s="72">
        <v>12120</v>
      </c>
      <c r="E11" s="77">
        <v>12120</v>
      </c>
      <c r="F11" s="67"/>
      <c r="G11" s="190">
        <v>36</v>
      </c>
      <c r="H11" s="191"/>
      <c r="I11" s="67"/>
      <c r="J11" s="190"/>
      <c r="K11" s="106">
        <v>2020</v>
      </c>
      <c r="L11" s="67"/>
      <c r="M11" s="72">
        <v>1000</v>
      </c>
      <c r="N11" s="67">
        <v>216</v>
      </c>
    </row>
    <row r="12" spans="1:14" x14ac:dyDescent="0.25">
      <c r="A12" s="72">
        <v>780</v>
      </c>
      <c r="B12" s="67">
        <v>780</v>
      </c>
      <c r="C12" s="67"/>
      <c r="D12" s="72">
        <v>1536</v>
      </c>
      <c r="E12" s="77">
        <v>1840</v>
      </c>
      <c r="F12" s="67"/>
      <c r="G12" s="190">
        <v>130</v>
      </c>
      <c r="H12" s="106"/>
      <c r="I12" s="67"/>
      <c r="J12" s="190"/>
      <c r="K12" s="106">
        <v>256</v>
      </c>
      <c r="L12" s="67"/>
      <c r="M12" s="72">
        <v>12120</v>
      </c>
      <c r="N12" s="67">
        <v>780</v>
      </c>
    </row>
    <row r="13" spans="1:14" x14ac:dyDescent="0.25">
      <c r="A13" s="72">
        <v>260</v>
      </c>
      <c r="B13" s="67">
        <v>900</v>
      </c>
      <c r="C13" s="67"/>
      <c r="D13" s="72">
        <v>7800</v>
      </c>
      <c r="E13" s="67"/>
      <c r="F13" s="67"/>
      <c r="G13" s="190">
        <v>150</v>
      </c>
      <c r="H13" s="106"/>
      <c r="I13" s="67"/>
      <c r="J13" s="190"/>
      <c r="K13" s="106">
        <v>1300</v>
      </c>
      <c r="L13" s="67"/>
      <c r="M13" s="72">
        <v>1840</v>
      </c>
      <c r="N13" s="67">
        <v>260</v>
      </c>
    </row>
    <row r="14" spans="1:14" x14ac:dyDescent="0.25">
      <c r="A14" s="72"/>
      <c r="B14" s="67">
        <v>492</v>
      </c>
      <c r="C14" s="67"/>
      <c r="D14" s="72">
        <v>3840</v>
      </c>
      <c r="E14" s="67"/>
      <c r="F14" s="67"/>
      <c r="G14" s="190">
        <v>82</v>
      </c>
      <c r="H14" s="106"/>
      <c r="I14" s="67"/>
      <c r="J14" s="190"/>
      <c r="K14" s="106">
        <f>journaux!D81</f>
        <v>640</v>
      </c>
      <c r="L14" s="67"/>
      <c r="M14" s="72"/>
      <c r="N14" s="67">
        <f>J58</f>
        <v>1740.97</v>
      </c>
    </row>
    <row r="15" spans="1:14" x14ac:dyDescent="0.25">
      <c r="A15" s="72"/>
      <c r="B15" s="67">
        <v>360</v>
      </c>
      <c r="C15" s="67"/>
      <c r="D15" s="79">
        <f>SUM(D9:D14)</f>
        <v>43296</v>
      </c>
      <c r="E15" s="79">
        <f>SUM(E9:E14)</f>
        <v>30920</v>
      </c>
      <c r="F15" s="67"/>
      <c r="G15" s="190">
        <v>60</v>
      </c>
      <c r="H15" s="106"/>
      <c r="I15" s="67"/>
      <c r="J15" s="190"/>
      <c r="K15" s="192">
        <f>SUM(K9:K14)</f>
        <v>7216</v>
      </c>
      <c r="L15" s="67"/>
      <c r="M15" s="72"/>
      <c r="N15" s="67">
        <v>477</v>
      </c>
    </row>
    <row r="16" spans="1:14" x14ac:dyDescent="0.25">
      <c r="A16" s="72"/>
      <c r="B16" s="67">
        <v>1500</v>
      </c>
      <c r="C16" s="67"/>
      <c r="D16" s="72"/>
      <c r="E16" s="73">
        <f>D15-E15</f>
        <v>12376</v>
      </c>
      <c r="F16" s="67"/>
      <c r="G16" s="190">
        <v>250</v>
      </c>
      <c r="H16" s="106"/>
      <c r="I16" s="67"/>
      <c r="J16" s="67"/>
      <c r="K16" s="67"/>
      <c r="L16" s="67"/>
      <c r="M16" s="78">
        <f>SUM(M9:M15)</f>
        <v>62920</v>
      </c>
      <c r="N16" s="79">
        <f>SUM(N9:N15)</f>
        <v>22385.97</v>
      </c>
    </row>
    <row r="17" spans="1:14" x14ac:dyDescent="0.25">
      <c r="A17" s="72"/>
      <c r="B17" s="67">
        <v>5040</v>
      </c>
      <c r="C17" s="67"/>
      <c r="D17" s="72"/>
      <c r="E17" s="67"/>
      <c r="F17" s="67"/>
      <c r="G17" s="190">
        <v>840</v>
      </c>
      <c r="H17" s="106"/>
      <c r="I17" s="67"/>
      <c r="J17" s="67"/>
      <c r="K17" s="67"/>
      <c r="L17" s="67"/>
      <c r="M17" s="72"/>
      <c r="N17" s="73">
        <f>M16-N16</f>
        <v>40534.03</v>
      </c>
    </row>
    <row r="18" spans="1:14" x14ac:dyDescent="0.25">
      <c r="A18" s="72"/>
      <c r="B18" s="67">
        <v>260</v>
      </c>
      <c r="C18" s="67"/>
      <c r="D18" s="67"/>
      <c r="E18" s="67"/>
      <c r="F18" s="67"/>
      <c r="G18" s="192">
        <f>SUM(G9:G17)</f>
        <v>4700</v>
      </c>
      <c r="H18" s="106"/>
      <c r="I18" s="67"/>
      <c r="J18" s="67"/>
      <c r="K18" s="67"/>
      <c r="L18" s="67"/>
      <c r="M18" s="67"/>
      <c r="N18" s="67"/>
    </row>
    <row r="19" spans="1:14" x14ac:dyDescent="0.25">
      <c r="A19" s="78">
        <f>SUM(A9:A18)</f>
        <v>20168</v>
      </c>
      <c r="B19" s="79">
        <f>SUM(B9:B18)</f>
        <v>28460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x14ac:dyDescent="0.25">
      <c r="A20" s="73">
        <f>B19-A19</f>
        <v>8292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x14ac:dyDescent="0.25">
      <c r="A22" s="194" t="s">
        <v>108</v>
      </c>
      <c r="B22" s="194"/>
      <c r="C22" s="67"/>
      <c r="D22" s="194" t="s">
        <v>104</v>
      </c>
      <c r="E22" s="194"/>
      <c r="F22" s="67"/>
      <c r="G22" s="194" t="s">
        <v>12</v>
      </c>
      <c r="H22" s="194"/>
      <c r="I22" s="67"/>
      <c r="J22" s="194" t="s">
        <v>13</v>
      </c>
      <c r="K22" s="194"/>
      <c r="L22" s="67"/>
      <c r="M22" s="194" t="s">
        <v>14</v>
      </c>
      <c r="N22" s="194"/>
    </row>
    <row r="23" spans="1:14" ht="15.75" thickBot="1" x14ac:dyDescent="0.3">
      <c r="A23" s="68" t="s">
        <v>3</v>
      </c>
      <c r="B23" s="69" t="s">
        <v>4</v>
      </c>
      <c r="C23" s="67"/>
      <c r="D23" s="68" t="s">
        <v>3</v>
      </c>
      <c r="E23" s="69" t="s">
        <v>4</v>
      </c>
      <c r="F23" s="67"/>
      <c r="G23" s="68" t="s">
        <v>3</v>
      </c>
      <c r="H23" s="69" t="s">
        <v>4</v>
      </c>
      <c r="I23" s="67"/>
      <c r="J23" s="68" t="s">
        <v>3</v>
      </c>
      <c r="K23" s="69" t="s">
        <v>4</v>
      </c>
      <c r="L23" s="67"/>
      <c r="M23" s="68" t="s">
        <v>3</v>
      </c>
      <c r="N23" s="69" t="s">
        <v>4</v>
      </c>
    </row>
    <row r="24" spans="1:14" x14ac:dyDescent="0.25">
      <c r="A24" s="71">
        <v>180</v>
      </c>
      <c r="B24" s="67"/>
      <c r="C24" s="67"/>
      <c r="D24" s="71">
        <v>14000</v>
      </c>
      <c r="E24" s="67"/>
      <c r="F24" s="67"/>
      <c r="G24" s="71">
        <v>750</v>
      </c>
      <c r="H24" s="67"/>
      <c r="I24" s="67"/>
      <c r="J24" s="71">
        <v>410</v>
      </c>
      <c r="K24" s="67"/>
      <c r="L24" s="67"/>
      <c r="M24" s="71">
        <v>260</v>
      </c>
      <c r="N24" s="67"/>
    </row>
    <row r="25" spans="1:14" x14ac:dyDescent="0.25">
      <c r="A25" s="72"/>
      <c r="B25" s="67"/>
      <c r="C25" s="67"/>
      <c r="D25" s="72">
        <v>1760</v>
      </c>
      <c r="E25" s="67"/>
      <c r="F25" s="67"/>
      <c r="G25" s="72"/>
      <c r="H25" s="67"/>
      <c r="I25" s="67"/>
      <c r="J25" s="72"/>
      <c r="K25" s="67"/>
      <c r="L25" s="67"/>
      <c r="M25" s="72"/>
      <c r="N25" s="67"/>
    </row>
    <row r="26" spans="1:14" x14ac:dyDescent="0.25">
      <c r="A26" s="67"/>
      <c r="B26" s="67"/>
      <c r="C26" s="67"/>
      <c r="D26" s="81">
        <v>4200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5">
      <c r="A27" s="67"/>
      <c r="B27" s="67"/>
      <c r="C27" s="67"/>
      <c r="D27" s="82">
        <f>SUM(D24:D26)</f>
        <v>19960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x14ac:dyDescent="0.25">
      <c r="A28" s="81"/>
      <c r="B28" s="67"/>
      <c r="C28" s="67"/>
      <c r="D28" s="81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5">
      <c r="A29" s="194" t="s">
        <v>16</v>
      </c>
      <c r="B29" s="194"/>
      <c r="C29" s="67"/>
      <c r="D29" s="194" t="s">
        <v>15</v>
      </c>
      <c r="E29" s="194"/>
      <c r="F29" s="67"/>
      <c r="G29" s="194" t="s">
        <v>105</v>
      </c>
      <c r="H29" s="194"/>
      <c r="I29" s="67"/>
      <c r="J29" s="194" t="s">
        <v>184</v>
      </c>
      <c r="K29" s="194"/>
      <c r="L29" s="67"/>
      <c r="M29" s="194" t="s">
        <v>190</v>
      </c>
      <c r="N29" s="194"/>
    </row>
    <row r="30" spans="1:14" ht="15.75" thickBot="1" x14ac:dyDescent="0.3">
      <c r="A30" s="68" t="s">
        <v>3</v>
      </c>
      <c r="B30" s="69" t="s">
        <v>4</v>
      </c>
      <c r="C30" s="67"/>
      <c r="D30" s="68" t="s">
        <v>3</v>
      </c>
      <c r="E30" s="69" t="s">
        <v>4</v>
      </c>
      <c r="F30" s="67"/>
      <c r="G30" s="68" t="s">
        <v>3</v>
      </c>
      <c r="H30" s="69" t="s">
        <v>4</v>
      </c>
      <c r="I30" s="67"/>
      <c r="J30" s="68" t="s">
        <v>3</v>
      </c>
      <c r="K30" s="69" t="s">
        <v>4</v>
      </c>
      <c r="L30" s="67"/>
      <c r="M30" s="68" t="s">
        <v>3</v>
      </c>
      <c r="N30" s="69" t="s">
        <v>4</v>
      </c>
    </row>
    <row r="31" spans="1:14" x14ac:dyDescent="0.25">
      <c r="A31" s="71">
        <v>650</v>
      </c>
      <c r="B31" s="67">
        <v>433.33</v>
      </c>
      <c r="C31" s="67"/>
      <c r="D31" s="71">
        <v>300</v>
      </c>
      <c r="E31" s="67"/>
      <c r="F31" s="67"/>
      <c r="G31" s="71">
        <v>1250</v>
      </c>
      <c r="H31" s="67"/>
      <c r="I31" s="67"/>
      <c r="J31" s="71">
        <v>90</v>
      </c>
      <c r="K31" s="67"/>
      <c r="L31" s="67"/>
      <c r="M31" s="71"/>
      <c r="N31" s="67">
        <v>90</v>
      </c>
    </row>
    <row r="32" spans="1:14" x14ac:dyDescent="0.25">
      <c r="A32" s="82">
        <f>A31-B31</f>
        <v>216.67000000000002</v>
      </c>
      <c r="B32" s="67"/>
      <c r="C32" s="67"/>
      <c r="D32" s="72"/>
      <c r="E32" s="67"/>
      <c r="F32" s="67"/>
      <c r="G32" s="72"/>
      <c r="H32" s="67"/>
      <c r="I32" s="67"/>
      <c r="J32" s="67"/>
      <c r="K32" s="67"/>
      <c r="L32" s="67"/>
      <c r="M32" s="67"/>
      <c r="N32" s="67"/>
    </row>
    <row r="33" spans="1:14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x14ac:dyDescent="0.25">
      <c r="A35" s="194" t="s">
        <v>17</v>
      </c>
      <c r="B35" s="194"/>
      <c r="C35" s="67"/>
      <c r="D35" s="194" t="s">
        <v>106</v>
      </c>
      <c r="E35" s="194"/>
      <c r="F35" s="67"/>
      <c r="G35" s="194" t="s">
        <v>183</v>
      </c>
      <c r="H35" s="194"/>
      <c r="I35" s="67"/>
      <c r="J35" s="194" t="s">
        <v>185</v>
      </c>
      <c r="K35" s="194"/>
      <c r="L35" s="67"/>
      <c r="M35" s="194" t="s">
        <v>186</v>
      </c>
      <c r="N35" s="194"/>
    </row>
    <row r="36" spans="1:14" ht="15.75" thickBot="1" x14ac:dyDescent="0.3">
      <c r="A36" s="68" t="s">
        <v>3</v>
      </c>
      <c r="B36" s="69" t="s">
        <v>4</v>
      </c>
      <c r="C36" s="67"/>
      <c r="D36" s="68" t="s">
        <v>3</v>
      </c>
      <c r="E36" s="69" t="s">
        <v>4</v>
      </c>
      <c r="F36" s="67"/>
      <c r="G36" s="68" t="s">
        <v>3</v>
      </c>
      <c r="H36" s="69" t="s">
        <v>4</v>
      </c>
      <c r="I36" s="67"/>
      <c r="J36" s="68" t="s">
        <v>3</v>
      </c>
      <c r="K36" s="69" t="s">
        <v>4</v>
      </c>
      <c r="L36" s="67"/>
      <c r="M36" s="68" t="s">
        <v>3</v>
      </c>
      <c r="N36" s="69" t="s">
        <v>4</v>
      </c>
    </row>
    <row r="37" spans="1:14" x14ac:dyDescent="0.25">
      <c r="A37" s="71"/>
      <c r="B37" s="67">
        <v>3200</v>
      </c>
      <c r="C37" s="67"/>
      <c r="D37" s="71"/>
      <c r="E37" s="67">
        <v>13300</v>
      </c>
      <c r="F37" s="67"/>
      <c r="G37" s="71"/>
      <c r="H37" s="67"/>
      <c r="I37" s="67"/>
      <c r="J37" s="71">
        <v>80</v>
      </c>
      <c r="K37" s="67"/>
      <c r="L37" s="67"/>
      <c r="M37" s="71">
        <v>40</v>
      </c>
      <c r="N37" s="67"/>
    </row>
    <row r="38" spans="1:14" x14ac:dyDescent="0.25">
      <c r="A38" s="72"/>
      <c r="B38" s="67"/>
      <c r="C38" s="67"/>
      <c r="D38" s="72"/>
      <c r="E38" s="67">
        <v>1700</v>
      </c>
      <c r="F38" s="67"/>
      <c r="G38" s="67"/>
      <c r="H38" s="67"/>
      <c r="I38" s="67"/>
      <c r="J38" s="67"/>
      <c r="K38" s="67"/>
      <c r="L38" s="67"/>
      <c r="M38" s="67"/>
      <c r="N38" s="67"/>
    </row>
    <row r="39" spans="1:14" x14ac:dyDescent="0.25">
      <c r="A39" s="67"/>
      <c r="B39" s="67"/>
      <c r="C39" s="67"/>
      <c r="D39" s="72"/>
      <c r="E39" s="67">
        <v>10100</v>
      </c>
      <c r="F39" s="67"/>
      <c r="G39" s="67"/>
      <c r="H39" s="67"/>
      <c r="I39" s="67"/>
      <c r="J39" s="67"/>
      <c r="K39" s="67"/>
      <c r="L39" s="67"/>
      <c r="M39" s="67"/>
      <c r="N39" s="67"/>
    </row>
    <row r="40" spans="1:14" x14ac:dyDescent="0.25">
      <c r="A40" s="194" t="s">
        <v>220</v>
      </c>
      <c r="B40" s="194"/>
      <c r="C40" s="67"/>
      <c r="D40" s="72"/>
      <c r="E40" s="67">
        <v>1280</v>
      </c>
      <c r="F40" s="67"/>
      <c r="G40" s="67"/>
      <c r="H40" s="67"/>
      <c r="I40" s="67"/>
      <c r="J40" s="194" t="s">
        <v>187</v>
      </c>
      <c r="K40" s="194"/>
      <c r="L40" s="67"/>
      <c r="M40" s="194" t="s">
        <v>188</v>
      </c>
      <c r="N40" s="194"/>
    </row>
    <row r="41" spans="1:14" ht="15.75" thickBot="1" x14ac:dyDescent="0.3">
      <c r="A41" s="68" t="s">
        <v>3</v>
      </c>
      <c r="B41" s="69" t="s">
        <v>4</v>
      </c>
      <c r="C41" s="67"/>
      <c r="D41" s="72"/>
      <c r="E41" s="67">
        <v>6500</v>
      </c>
      <c r="F41" s="67"/>
      <c r="G41" s="67"/>
      <c r="H41" s="67"/>
      <c r="I41" s="67"/>
      <c r="J41" s="68" t="s">
        <v>3</v>
      </c>
      <c r="K41" s="69" t="s">
        <v>4</v>
      </c>
      <c r="L41" s="67"/>
      <c r="M41" s="68" t="s">
        <v>3</v>
      </c>
      <c r="N41" s="69" t="s">
        <v>4</v>
      </c>
    </row>
    <row r="42" spans="1:14" x14ac:dyDescent="0.25">
      <c r="A42" s="71">
        <v>433.33</v>
      </c>
      <c r="B42" s="67"/>
      <c r="C42" s="67"/>
      <c r="D42" s="72"/>
      <c r="E42" s="78">
        <f>SUM(E37:E41)</f>
        <v>32880</v>
      </c>
      <c r="F42" s="67"/>
      <c r="G42" s="67"/>
      <c r="H42" s="67"/>
      <c r="I42" s="67"/>
      <c r="J42" s="71">
        <v>16</v>
      </c>
      <c r="K42" s="67"/>
      <c r="L42" s="67"/>
      <c r="M42" s="71"/>
      <c r="N42" s="67">
        <v>96</v>
      </c>
    </row>
    <row r="43" spans="1:14" x14ac:dyDescent="0.25">
      <c r="A43" s="72"/>
      <c r="B43" s="67"/>
      <c r="C43" s="67"/>
      <c r="D43" s="67"/>
      <c r="E43" s="67"/>
      <c r="F43" s="67"/>
      <c r="G43" s="67"/>
      <c r="H43" s="67"/>
      <c r="I43" s="67"/>
      <c r="J43" s="72">
        <v>8</v>
      </c>
      <c r="K43" s="67"/>
      <c r="L43" s="67"/>
      <c r="M43" s="67"/>
      <c r="N43" s="67"/>
    </row>
    <row r="44" spans="1:14" x14ac:dyDescent="0.25">
      <c r="A44" s="194" t="s">
        <v>112</v>
      </c>
      <c r="B44" s="194"/>
      <c r="C44" s="67"/>
      <c r="D44" s="194" t="s">
        <v>113</v>
      </c>
      <c r="E44" s="194"/>
      <c r="F44" s="67"/>
      <c r="G44" s="194" t="s">
        <v>114</v>
      </c>
      <c r="H44" s="194"/>
      <c r="I44" s="67"/>
      <c r="J44" s="78">
        <f>SUM(J42:J43)</f>
        <v>24</v>
      </c>
      <c r="K44" s="67"/>
      <c r="L44" s="67"/>
      <c r="M44" s="67"/>
      <c r="N44" s="67"/>
    </row>
    <row r="45" spans="1:14" ht="15.75" thickBot="1" x14ac:dyDescent="0.3">
      <c r="A45" s="68" t="s">
        <v>3</v>
      </c>
      <c r="B45" s="69" t="s">
        <v>4</v>
      </c>
      <c r="C45" s="67"/>
      <c r="D45" s="68" t="s">
        <v>3</v>
      </c>
      <c r="E45" s="69" t="s">
        <v>4</v>
      </c>
      <c r="F45" s="67"/>
      <c r="G45" s="68" t="s">
        <v>3</v>
      </c>
      <c r="H45" s="69" t="s">
        <v>4</v>
      </c>
      <c r="I45" s="67"/>
      <c r="J45" s="194" t="s">
        <v>189</v>
      </c>
      <c r="K45" s="194"/>
      <c r="L45" s="67"/>
      <c r="M45" s="194" t="s">
        <v>191</v>
      </c>
      <c r="N45" s="194"/>
    </row>
    <row r="46" spans="1:14" ht="15.75" thickBot="1" x14ac:dyDescent="0.3">
      <c r="A46" s="71">
        <v>77</v>
      </c>
      <c r="B46" s="67"/>
      <c r="C46" s="67"/>
      <c r="D46" s="71">
        <v>2300</v>
      </c>
      <c r="E46" s="67"/>
      <c r="F46" s="67"/>
      <c r="G46" s="71">
        <v>664.15</v>
      </c>
      <c r="H46" s="67"/>
      <c r="I46" s="67"/>
      <c r="J46" s="68" t="s">
        <v>3</v>
      </c>
      <c r="K46" s="69" t="s">
        <v>4</v>
      </c>
      <c r="L46" s="67"/>
      <c r="M46" s="68" t="s">
        <v>3</v>
      </c>
      <c r="N46" s="69" t="s">
        <v>4</v>
      </c>
    </row>
    <row r="47" spans="1:14" x14ac:dyDescent="0.25">
      <c r="A47" s="72"/>
      <c r="B47" s="67"/>
      <c r="C47" s="67"/>
      <c r="D47" s="72"/>
      <c r="E47" s="67"/>
      <c r="F47" s="67"/>
      <c r="G47" s="72"/>
      <c r="H47" s="67"/>
      <c r="I47" s="67"/>
      <c r="J47" s="71"/>
      <c r="K47" s="67">
        <v>48</v>
      </c>
      <c r="L47" s="67"/>
      <c r="M47" s="71">
        <v>5400</v>
      </c>
      <c r="N47" s="67"/>
    </row>
    <row r="48" spans="1:14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194" t="s">
        <v>192</v>
      </c>
      <c r="K49" s="194"/>
      <c r="L49" s="67"/>
      <c r="M49" s="195" t="s">
        <v>193</v>
      </c>
      <c r="N49" s="195"/>
    </row>
    <row r="50" spans="1:14" ht="15.75" thickBot="1" x14ac:dyDescent="0.3">
      <c r="A50" s="194" t="s">
        <v>115</v>
      </c>
      <c r="B50" s="194"/>
      <c r="C50" s="67"/>
      <c r="D50" s="194" t="s">
        <v>214</v>
      </c>
      <c r="E50" s="194"/>
      <c r="F50" s="67"/>
      <c r="G50" s="194" t="s">
        <v>116</v>
      </c>
      <c r="H50" s="194"/>
      <c r="I50" s="67"/>
      <c r="J50" s="68" t="s">
        <v>3</v>
      </c>
      <c r="K50" s="69" t="s">
        <v>4</v>
      </c>
      <c r="L50" s="67"/>
      <c r="M50" s="103" t="s">
        <v>3</v>
      </c>
      <c r="N50" s="104" t="s">
        <v>4</v>
      </c>
    </row>
    <row r="51" spans="1:14" ht="15.75" thickBot="1" x14ac:dyDescent="0.3">
      <c r="A51" s="68" t="s">
        <v>3</v>
      </c>
      <c r="B51" s="69" t="s">
        <v>4</v>
      </c>
      <c r="C51" s="67"/>
      <c r="D51" s="68" t="s">
        <v>3</v>
      </c>
      <c r="E51" s="69" t="s">
        <v>4</v>
      </c>
      <c r="F51" s="67"/>
      <c r="G51" s="68" t="s">
        <v>3</v>
      </c>
      <c r="H51" s="69" t="s">
        <v>4</v>
      </c>
      <c r="I51" s="67"/>
      <c r="J51" s="71"/>
      <c r="K51" s="67">
        <v>6480</v>
      </c>
      <c r="L51" s="67"/>
      <c r="M51" s="105">
        <v>1080</v>
      </c>
      <c r="N51" s="106">
        <v>1080</v>
      </c>
    </row>
    <row r="52" spans="1:14" x14ac:dyDescent="0.25">
      <c r="A52" s="71">
        <v>97.75</v>
      </c>
      <c r="B52" s="67"/>
      <c r="C52" s="67"/>
      <c r="D52" s="71">
        <v>134.55000000000001</v>
      </c>
      <c r="E52" s="67"/>
      <c r="F52" s="67"/>
      <c r="G52" s="71"/>
      <c r="H52" s="67">
        <f>journaux!D140</f>
        <v>428.38</v>
      </c>
      <c r="I52" s="67"/>
      <c r="J52" s="67"/>
      <c r="K52" s="67"/>
      <c r="L52" s="67"/>
      <c r="M52" s="67"/>
      <c r="N52" s="67"/>
    </row>
    <row r="53" spans="1:14" x14ac:dyDescent="0.25">
      <c r="A53" s="72"/>
      <c r="B53" s="67"/>
      <c r="C53" s="67"/>
      <c r="D53" s="72"/>
      <c r="E53" s="67"/>
      <c r="F53" s="67"/>
      <c r="G53" s="72"/>
      <c r="H53" s="67">
        <v>761.9</v>
      </c>
      <c r="I53" s="67"/>
      <c r="J53" s="67"/>
      <c r="K53" s="67"/>
      <c r="L53" s="67"/>
      <c r="M53" s="67"/>
      <c r="N53" s="67"/>
    </row>
    <row r="54" spans="1:14" x14ac:dyDescent="0.25">
      <c r="A54" s="67"/>
      <c r="B54" s="67"/>
      <c r="C54" s="67"/>
      <c r="D54" s="80">
        <f>SUM(D52:D53)</f>
        <v>134.55000000000001</v>
      </c>
      <c r="E54" s="67"/>
      <c r="F54" s="67"/>
      <c r="G54" s="67"/>
      <c r="H54" s="80">
        <f>SUM(H52:H53)</f>
        <v>1190.28</v>
      </c>
      <c r="I54" s="67"/>
      <c r="J54" s="67"/>
      <c r="K54" s="67"/>
      <c r="L54" s="67"/>
      <c r="M54" s="67"/>
      <c r="N54" s="67"/>
    </row>
    <row r="55" spans="1:14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 x14ac:dyDescent="0.25">
      <c r="A56" s="194" t="s">
        <v>117</v>
      </c>
      <c r="B56" s="194"/>
      <c r="C56" s="67"/>
      <c r="D56" s="194" t="s">
        <v>126</v>
      </c>
      <c r="E56" s="194"/>
      <c r="F56" s="67"/>
      <c r="G56" s="194" t="s">
        <v>213</v>
      </c>
      <c r="H56" s="194"/>
      <c r="I56" s="67"/>
      <c r="J56" s="194" t="s">
        <v>111</v>
      </c>
      <c r="K56" s="194"/>
      <c r="L56" s="67"/>
      <c r="M56" s="194" t="s">
        <v>238</v>
      </c>
      <c r="N56" s="194"/>
    </row>
    <row r="57" spans="1:14" ht="15.75" thickBot="1" x14ac:dyDescent="0.3">
      <c r="A57" s="68" t="s">
        <v>3</v>
      </c>
      <c r="B57" s="69" t="s">
        <v>4</v>
      </c>
      <c r="C57" s="67"/>
      <c r="D57" s="68" t="s">
        <v>3</v>
      </c>
      <c r="E57" s="69" t="s">
        <v>4</v>
      </c>
      <c r="F57" s="67"/>
      <c r="G57" s="68" t="s">
        <v>3</v>
      </c>
      <c r="H57" s="69" t="s">
        <v>4</v>
      </c>
      <c r="I57" s="67"/>
      <c r="J57" s="70" t="s">
        <v>3</v>
      </c>
      <c r="K57" s="69" t="s">
        <v>4</v>
      </c>
      <c r="L57" s="67"/>
      <c r="M57" s="70" t="s">
        <v>3</v>
      </c>
      <c r="N57" s="69" t="s">
        <v>4</v>
      </c>
    </row>
    <row r="58" spans="1:14" x14ac:dyDescent="0.25">
      <c r="A58" s="71"/>
      <c r="B58" s="67">
        <v>89.7</v>
      </c>
      <c r="C58" s="67"/>
      <c r="D58" s="71"/>
      <c r="E58" s="67">
        <f>journaux!D197</f>
        <v>1436</v>
      </c>
      <c r="F58" s="67"/>
      <c r="G58" s="71"/>
      <c r="H58" s="114">
        <v>40.950000000000003</v>
      </c>
      <c r="I58" s="67"/>
      <c r="J58" s="71">
        <f>K58</f>
        <v>1740.97</v>
      </c>
      <c r="K58" s="67">
        <v>1740.97</v>
      </c>
      <c r="L58" s="67"/>
      <c r="M58" s="71">
        <v>90.6</v>
      </c>
      <c r="N58" s="67"/>
    </row>
    <row r="59" spans="1:14" x14ac:dyDescent="0.25">
      <c r="A59" s="72"/>
      <c r="B59" s="67">
        <v>134.55000000000001</v>
      </c>
      <c r="C59" s="67"/>
      <c r="D59" s="72"/>
      <c r="E59" s="67"/>
      <c r="F59" s="67"/>
      <c r="G59" s="72"/>
      <c r="H59" s="67">
        <v>90.6</v>
      </c>
      <c r="I59" s="67"/>
      <c r="J59" s="72"/>
      <c r="K59" s="67"/>
      <c r="L59" s="67"/>
      <c r="M59" s="72"/>
      <c r="N59" s="67"/>
    </row>
    <row r="60" spans="1:14" x14ac:dyDescent="0.25">
      <c r="A60" s="67"/>
      <c r="B60" s="80">
        <f>SUM(B58:B59)</f>
        <v>224.25</v>
      </c>
      <c r="C60" s="67"/>
      <c r="D60" s="67"/>
      <c r="E60" s="80">
        <f>SUM(E58:E59)</f>
        <v>1436</v>
      </c>
      <c r="F60" s="67"/>
      <c r="G60" s="67"/>
      <c r="H60" s="80">
        <f>SUM(H58:H59)</f>
        <v>131.55000000000001</v>
      </c>
      <c r="I60" s="67"/>
      <c r="J60" s="67"/>
      <c r="K60" s="67"/>
      <c r="L60" s="67"/>
      <c r="M60" s="67"/>
      <c r="N60" s="67"/>
    </row>
  </sheetData>
  <mergeCells count="42">
    <mergeCell ref="D35:E35"/>
    <mergeCell ref="A35:B35"/>
    <mergeCell ref="A22:B22"/>
    <mergeCell ref="D29:E29"/>
    <mergeCell ref="A29:B29"/>
    <mergeCell ref="D22:E22"/>
    <mergeCell ref="A1:B1"/>
    <mergeCell ref="D1:E1"/>
    <mergeCell ref="A7:B7"/>
    <mergeCell ref="D7:E7"/>
    <mergeCell ref="M7:N7"/>
    <mergeCell ref="J7:K7"/>
    <mergeCell ref="G29:H29"/>
    <mergeCell ref="J29:K29"/>
    <mergeCell ref="M29:N29"/>
    <mergeCell ref="G35:H35"/>
    <mergeCell ref="J35:K35"/>
    <mergeCell ref="M35:N35"/>
    <mergeCell ref="G7:H7"/>
    <mergeCell ref="J1:K1"/>
    <mergeCell ref="M1:N1"/>
    <mergeCell ref="G22:H22"/>
    <mergeCell ref="J22:K22"/>
    <mergeCell ref="M22:N22"/>
    <mergeCell ref="A40:B40"/>
    <mergeCell ref="J40:K40"/>
    <mergeCell ref="M40:N40"/>
    <mergeCell ref="J45:K45"/>
    <mergeCell ref="M45:N45"/>
    <mergeCell ref="A44:B44"/>
    <mergeCell ref="D44:E44"/>
    <mergeCell ref="G44:H44"/>
    <mergeCell ref="J49:K49"/>
    <mergeCell ref="M49:N49"/>
    <mergeCell ref="M56:N56"/>
    <mergeCell ref="A56:B56"/>
    <mergeCell ref="D56:E56"/>
    <mergeCell ref="A50:B50"/>
    <mergeCell ref="D50:E50"/>
    <mergeCell ref="J56:K56"/>
    <mergeCell ref="G50:H50"/>
    <mergeCell ref="G56:H56"/>
  </mergeCells>
  <pageMargins left="0.7" right="0.7" top="0.75" bottom="0.75" header="0.3" footer="0.3"/>
  <pageSetup paperSize="9" orientation="portrait" verticalDpi="0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I6" sqref="I6"/>
    </sheetView>
  </sheetViews>
  <sheetFormatPr baseColWidth="10" defaultRowHeight="15" x14ac:dyDescent="0.25"/>
  <cols>
    <col min="1" max="1" width="14" bestFit="1" customWidth="1"/>
    <col min="2" max="2" width="17.7109375" bestFit="1" customWidth="1"/>
    <col min="5" max="5" width="8" bestFit="1" customWidth="1"/>
    <col min="6" max="6" width="17.7109375" bestFit="1" customWidth="1"/>
  </cols>
  <sheetData>
    <row r="3" spans="1:6" x14ac:dyDescent="0.25">
      <c r="A3" t="s">
        <v>198</v>
      </c>
      <c r="B3" s="85">
        <v>12000</v>
      </c>
    </row>
    <row r="4" spans="1:6" x14ac:dyDescent="0.25">
      <c r="A4" t="s">
        <v>199</v>
      </c>
      <c r="B4" s="107">
        <v>7.6999999999999999E-2</v>
      </c>
    </row>
    <row r="5" spans="1:6" x14ac:dyDescent="0.25">
      <c r="A5" t="s">
        <v>200</v>
      </c>
      <c r="B5" s="107">
        <f>B4/12</f>
        <v>6.4166666666666669E-3</v>
      </c>
    </row>
    <row r="6" spans="1:6" x14ac:dyDescent="0.25">
      <c r="A6" t="s">
        <v>201</v>
      </c>
      <c r="B6">
        <v>27.5</v>
      </c>
    </row>
    <row r="7" spans="1:6" x14ac:dyDescent="0.25">
      <c r="A7" t="s">
        <v>202</v>
      </c>
      <c r="B7" s="108">
        <f>-PMT(B5,B6,B3)</f>
        <v>477.39021942128403</v>
      </c>
    </row>
    <row r="9" spans="1:6" s="112" customFormat="1" x14ac:dyDescent="0.25">
      <c r="A9" s="111" t="s">
        <v>203</v>
      </c>
      <c r="B9" s="111" t="s">
        <v>208</v>
      </c>
      <c r="C9" s="111" t="s">
        <v>202</v>
      </c>
      <c r="D9" s="111" t="s">
        <v>209</v>
      </c>
      <c r="E9" s="111" t="s">
        <v>210</v>
      </c>
      <c r="F9" s="111" t="s">
        <v>211</v>
      </c>
    </row>
    <row r="10" spans="1:6" x14ac:dyDescent="0.25">
      <c r="A10" s="14" t="s">
        <v>204</v>
      </c>
      <c r="B10" s="109">
        <f>B3</f>
        <v>12000</v>
      </c>
      <c r="C10" s="110">
        <f>$B$7</f>
        <v>477.39021942128403</v>
      </c>
      <c r="D10" s="109">
        <f>$B$5*B10</f>
        <v>77</v>
      </c>
      <c r="E10" s="110">
        <f>C10-D10</f>
        <v>400.39021942128403</v>
      </c>
      <c r="F10" s="16">
        <f>B10-E10</f>
        <v>11599.609780578716</v>
      </c>
    </row>
    <row r="11" spans="1:6" x14ac:dyDescent="0.25">
      <c r="A11" s="14" t="s">
        <v>205</v>
      </c>
      <c r="B11" s="109">
        <f>F10</f>
        <v>11599.609780578716</v>
      </c>
      <c r="C11" s="110">
        <f t="shared" ref="C11:C13" si="0">$B$7</f>
        <v>477.39021942128403</v>
      </c>
      <c r="D11" s="109">
        <f t="shared" ref="D11:D13" si="1">$B$5*B11</f>
        <v>74.430829425380097</v>
      </c>
      <c r="E11" s="110">
        <f t="shared" ref="E11:E13" si="2">C11-D11</f>
        <v>402.95938999590396</v>
      </c>
      <c r="F11" s="16">
        <f t="shared" ref="F11:F13" si="3">B11-E11</f>
        <v>11196.650390582812</v>
      </c>
    </row>
    <row r="12" spans="1:6" x14ac:dyDescent="0.25">
      <c r="A12" s="14" t="s">
        <v>206</v>
      </c>
      <c r="B12" s="109">
        <f t="shared" ref="B12:B13" si="4">F11</f>
        <v>11196.650390582812</v>
      </c>
      <c r="C12" s="110">
        <f t="shared" si="0"/>
        <v>477.39021942128403</v>
      </c>
      <c r="D12" s="109">
        <f t="shared" si="1"/>
        <v>71.845173339573051</v>
      </c>
      <c r="E12" s="110">
        <f t="shared" si="2"/>
        <v>405.54504608171101</v>
      </c>
      <c r="F12" s="16">
        <f t="shared" si="3"/>
        <v>10791.105344501102</v>
      </c>
    </row>
    <row r="13" spans="1:6" x14ac:dyDescent="0.25">
      <c r="A13" s="14" t="s">
        <v>207</v>
      </c>
      <c r="B13" s="109">
        <f t="shared" si="4"/>
        <v>10791.105344501102</v>
      </c>
      <c r="C13" s="110">
        <f t="shared" si="0"/>
        <v>477.39021942128403</v>
      </c>
      <c r="D13" s="109">
        <f t="shared" si="1"/>
        <v>69.242925960548746</v>
      </c>
      <c r="E13" s="110">
        <f t="shared" si="2"/>
        <v>408.14729346073528</v>
      </c>
      <c r="F13" s="16">
        <f t="shared" si="3"/>
        <v>10382.958051040367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workbookViewId="0">
      <selection activeCell="D18" sqref="D18"/>
    </sheetView>
  </sheetViews>
  <sheetFormatPr baseColWidth="10" defaultRowHeight="15" x14ac:dyDescent="0.25"/>
  <cols>
    <col min="1" max="1" width="11.42578125" style="22"/>
    <col min="2" max="2" width="44.7109375" style="20" customWidth="1"/>
    <col min="3" max="4" width="11.85546875" style="20" bestFit="1" customWidth="1"/>
    <col min="5" max="6" width="11.42578125" style="20"/>
    <col min="7" max="8" width="11.85546875" style="20" bestFit="1" customWidth="1"/>
    <col min="9" max="16384" width="11.42578125" style="20"/>
  </cols>
  <sheetData>
    <row r="2" spans="1:4" ht="17.25" customHeight="1" x14ac:dyDescent="0.25">
      <c r="A2" s="196" t="s">
        <v>147</v>
      </c>
      <c r="B2" s="196"/>
      <c r="C2" s="196"/>
      <c r="D2" s="196"/>
    </row>
    <row r="3" spans="1:4" ht="12.75" customHeight="1" x14ac:dyDescent="0.25"/>
    <row r="4" spans="1:4" ht="15" customHeight="1" thickBot="1" x14ac:dyDescent="0.3">
      <c r="A4" s="29"/>
      <c r="B4" s="30"/>
      <c r="C4" s="31" t="s">
        <v>144</v>
      </c>
      <c r="D4" s="31" t="s">
        <v>145</v>
      </c>
    </row>
    <row r="5" spans="1:4" ht="16.5" customHeight="1" thickBot="1" x14ac:dyDescent="0.3">
      <c r="A5" s="32">
        <v>101000</v>
      </c>
      <c r="B5" s="33" t="s">
        <v>42</v>
      </c>
      <c r="C5" s="34"/>
      <c r="D5" s="35">
        <f>Comptes!B3</f>
        <v>20000</v>
      </c>
    </row>
    <row r="6" spans="1:4" ht="16.5" customHeight="1" thickBot="1" x14ac:dyDescent="0.3">
      <c r="A6" s="36">
        <v>164000</v>
      </c>
      <c r="B6" s="37" t="s">
        <v>127</v>
      </c>
      <c r="C6" s="38"/>
      <c r="D6" s="39">
        <f>Comptes!D4</f>
        <v>11600</v>
      </c>
    </row>
    <row r="7" spans="1:4" ht="16.5" customHeight="1" thickBot="1" x14ac:dyDescent="0.3">
      <c r="A7" s="36">
        <v>218300</v>
      </c>
      <c r="B7" s="37" t="s">
        <v>194</v>
      </c>
      <c r="C7" s="100">
        <v>5400</v>
      </c>
      <c r="D7" s="39"/>
    </row>
    <row r="8" spans="1:4" ht="16.5" customHeight="1" thickBot="1" x14ac:dyDescent="0.3">
      <c r="A8" s="36">
        <v>281830</v>
      </c>
      <c r="B8" s="37" t="s">
        <v>195</v>
      </c>
      <c r="C8" s="38"/>
      <c r="D8" s="39">
        <v>90</v>
      </c>
    </row>
    <row r="9" spans="1:4" ht="16.5" customHeight="1" thickBot="1" x14ac:dyDescent="0.3">
      <c r="A9" s="36">
        <v>370000</v>
      </c>
      <c r="B9" s="37" t="s">
        <v>50</v>
      </c>
      <c r="C9" s="100">
        <v>1911.11</v>
      </c>
      <c r="D9" s="39"/>
    </row>
    <row r="10" spans="1:4" ht="16.5" customHeight="1" thickBot="1" x14ac:dyDescent="0.3">
      <c r="A10" s="36">
        <v>401000</v>
      </c>
      <c r="B10" s="37" t="s">
        <v>59</v>
      </c>
      <c r="C10" s="38"/>
      <c r="D10" s="39">
        <f>Comptes!A20</f>
        <v>8292</v>
      </c>
    </row>
    <row r="11" spans="1:4" ht="16.5" customHeight="1" thickBot="1" x14ac:dyDescent="0.3">
      <c r="A11" s="36">
        <v>404000</v>
      </c>
      <c r="B11" s="37" t="s">
        <v>164</v>
      </c>
      <c r="C11" s="38"/>
      <c r="D11" s="39">
        <v>6480</v>
      </c>
    </row>
    <row r="12" spans="1:4" ht="16.5" customHeight="1" thickBot="1" x14ac:dyDescent="0.3">
      <c r="A12" s="36">
        <v>408600</v>
      </c>
      <c r="B12" s="37" t="s">
        <v>173</v>
      </c>
      <c r="C12" s="38"/>
      <c r="D12" s="39">
        <v>96</v>
      </c>
    </row>
    <row r="13" spans="1:4" ht="16.5" customHeight="1" thickBot="1" x14ac:dyDescent="0.3">
      <c r="A13" s="36">
        <v>411000</v>
      </c>
      <c r="B13" s="37" t="s">
        <v>128</v>
      </c>
      <c r="C13" s="40">
        <f>Comptes!E16</f>
        <v>12376</v>
      </c>
      <c r="D13" s="41"/>
    </row>
    <row r="14" spans="1:4" ht="16.5" customHeight="1" thickBot="1" x14ac:dyDescent="0.3">
      <c r="A14" s="36">
        <v>421000</v>
      </c>
      <c r="B14" s="37" t="s">
        <v>129</v>
      </c>
      <c r="C14" s="38"/>
      <c r="D14" s="41"/>
    </row>
    <row r="15" spans="1:4" ht="16.5" customHeight="1" thickBot="1" x14ac:dyDescent="0.3">
      <c r="A15" s="36">
        <v>431000</v>
      </c>
      <c r="B15" s="37" t="s">
        <v>130</v>
      </c>
      <c r="C15" s="38"/>
      <c r="D15" s="39">
        <f>Comptes!H54</f>
        <v>1190.28</v>
      </c>
    </row>
    <row r="16" spans="1:4" ht="16.5" customHeight="1" thickBot="1" x14ac:dyDescent="0.3">
      <c r="A16" s="36">
        <v>437300</v>
      </c>
      <c r="B16" s="37" t="s">
        <v>215</v>
      </c>
      <c r="C16" s="38"/>
      <c r="D16" s="39">
        <f>Comptes!B60</f>
        <v>224.25</v>
      </c>
    </row>
    <row r="17" spans="1:4" ht="16.5" customHeight="1" thickBot="1" x14ac:dyDescent="0.3">
      <c r="A17" s="36">
        <v>437400</v>
      </c>
      <c r="B17" s="37" t="s">
        <v>216</v>
      </c>
      <c r="C17" s="38"/>
      <c r="D17" s="39">
        <f>Comptes!H60</f>
        <v>131.55000000000001</v>
      </c>
    </row>
    <row r="18" spans="1:4" ht="16.5" customHeight="1" thickBot="1" x14ac:dyDescent="0.3">
      <c r="A18" s="36">
        <v>445510</v>
      </c>
      <c r="B18" s="37" t="s">
        <v>131</v>
      </c>
      <c r="C18" s="38"/>
      <c r="D18" s="39">
        <f>Comptes!E60</f>
        <v>1436</v>
      </c>
    </row>
    <row r="19" spans="1:4" ht="16.5" customHeight="1" thickBot="1" x14ac:dyDescent="0.3">
      <c r="A19" s="36">
        <v>445660</v>
      </c>
      <c r="B19" s="37" t="s">
        <v>132</v>
      </c>
      <c r="C19" s="38"/>
      <c r="D19" s="41"/>
    </row>
    <row r="20" spans="1:4" ht="16.5" customHeight="1" thickBot="1" x14ac:dyDescent="0.3">
      <c r="A20" s="36">
        <v>445710</v>
      </c>
      <c r="B20" s="37" t="s">
        <v>133</v>
      </c>
      <c r="C20" s="38"/>
      <c r="D20" s="41"/>
    </row>
    <row r="21" spans="1:4" ht="16.5" customHeight="1" thickBot="1" x14ac:dyDescent="0.3">
      <c r="A21" s="36">
        <v>445860</v>
      </c>
      <c r="B21" s="37" t="s">
        <v>172</v>
      </c>
      <c r="C21" s="100">
        <v>24</v>
      </c>
      <c r="D21" s="41"/>
    </row>
    <row r="22" spans="1:4" ht="16.5" customHeight="1" thickBot="1" x14ac:dyDescent="0.3">
      <c r="A22" s="36">
        <v>486000</v>
      </c>
      <c r="B22" s="37" t="s">
        <v>218</v>
      </c>
      <c r="C22" s="100">
        <v>433.33</v>
      </c>
      <c r="D22" s="41"/>
    </row>
    <row r="23" spans="1:4" ht="16.5" customHeight="1" thickBot="1" x14ac:dyDescent="0.3">
      <c r="A23" s="36">
        <v>512000</v>
      </c>
      <c r="B23" s="37" t="s">
        <v>134</v>
      </c>
      <c r="C23" s="40">
        <f>Comptes!N17</f>
        <v>40534.03</v>
      </c>
      <c r="D23" s="41"/>
    </row>
    <row r="24" spans="1:4" ht="16.5" customHeight="1" thickBot="1" x14ac:dyDescent="0.3">
      <c r="A24" s="36">
        <v>518600</v>
      </c>
      <c r="B24" s="37" t="s">
        <v>197</v>
      </c>
      <c r="C24" s="40"/>
      <c r="D24" s="101">
        <v>48</v>
      </c>
    </row>
    <row r="25" spans="1:4" ht="16.5" customHeight="1" thickBot="1" x14ac:dyDescent="0.3">
      <c r="A25" s="36">
        <v>603700</v>
      </c>
      <c r="B25" s="37" t="s">
        <v>166</v>
      </c>
      <c r="C25" s="40"/>
      <c r="D25" s="101">
        <v>1911.11</v>
      </c>
    </row>
    <row r="26" spans="1:4" ht="16.5" customHeight="1" thickBot="1" x14ac:dyDescent="0.3">
      <c r="A26" s="36">
        <v>606100</v>
      </c>
      <c r="B26" s="37" t="s">
        <v>171</v>
      </c>
      <c r="C26" s="40">
        <v>80</v>
      </c>
      <c r="D26" s="41"/>
    </row>
    <row r="27" spans="1:4" ht="16.5" customHeight="1" thickBot="1" x14ac:dyDescent="0.3">
      <c r="A27" s="36">
        <v>606400</v>
      </c>
      <c r="B27" s="37" t="s">
        <v>69</v>
      </c>
      <c r="C27" s="40">
        <f>Comptes!A24</f>
        <v>180</v>
      </c>
      <c r="D27" s="41"/>
    </row>
    <row r="28" spans="1:4" ht="16.5" customHeight="1" thickBot="1" x14ac:dyDescent="0.3">
      <c r="A28" s="36">
        <v>607000</v>
      </c>
      <c r="B28" s="37" t="s">
        <v>57</v>
      </c>
      <c r="C28" s="40">
        <f>Comptes!D27</f>
        <v>19960</v>
      </c>
      <c r="D28" s="41"/>
    </row>
    <row r="29" spans="1:4" ht="16.5" customHeight="1" thickBot="1" x14ac:dyDescent="0.3">
      <c r="A29" s="36">
        <v>613000</v>
      </c>
      <c r="B29" s="37" t="s">
        <v>71</v>
      </c>
      <c r="C29" s="40">
        <f>Comptes!G24</f>
        <v>750</v>
      </c>
      <c r="D29" s="41"/>
    </row>
    <row r="30" spans="1:4" ht="16.5" customHeight="1" thickBot="1" x14ac:dyDescent="0.3">
      <c r="A30" s="36">
        <v>615000</v>
      </c>
      <c r="B30" s="37" t="s">
        <v>135</v>
      </c>
      <c r="C30" s="40">
        <f>Comptes!J24</f>
        <v>410</v>
      </c>
      <c r="D30" s="41"/>
    </row>
    <row r="31" spans="1:4" ht="16.5" customHeight="1" thickBot="1" x14ac:dyDescent="0.3">
      <c r="A31" s="36">
        <v>616000</v>
      </c>
      <c r="B31" s="37" t="s">
        <v>136</v>
      </c>
      <c r="C31" s="40">
        <f>Comptes!M24</f>
        <v>260</v>
      </c>
      <c r="D31" s="41"/>
    </row>
    <row r="32" spans="1:4" ht="16.5" customHeight="1" thickBot="1" x14ac:dyDescent="0.3">
      <c r="A32" s="36">
        <v>622600</v>
      </c>
      <c r="B32" s="37" t="s">
        <v>70</v>
      </c>
      <c r="C32" s="40">
        <f>Comptes!A32</f>
        <v>216.67000000000002</v>
      </c>
      <c r="D32" s="41"/>
    </row>
    <row r="33" spans="1:9" ht="16.5" customHeight="1" thickBot="1" x14ac:dyDescent="0.3">
      <c r="A33" s="36">
        <v>623100</v>
      </c>
      <c r="B33" s="37" t="s">
        <v>137</v>
      </c>
      <c r="C33" s="40">
        <f>Comptes!D31</f>
        <v>300</v>
      </c>
      <c r="D33" s="41"/>
      <c r="G33" s="21"/>
      <c r="H33" s="21"/>
      <c r="I33" s="21"/>
    </row>
    <row r="34" spans="1:9" ht="16.5" customHeight="1" thickBot="1" x14ac:dyDescent="0.3">
      <c r="A34" s="36">
        <v>624000</v>
      </c>
      <c r="B34" s="37" t="s">
        <v>146</v>
      </c>
      <c r="C34" s="40">
        <f>Comptes!G31</f>
        <v>1250</v>
      </c>
      <c r="D34" s="41"/>
    </row>
    <row r="35" spans="1:9" ht="16.5" customHeight="1" thickBot="1" x14ac:dyDescent="0.3">
      <c r="A35" s="36">
        <v>627000</v>
      </c>
      <c r="B35" s="37" t="s">
        <v>174</v>
      </c>
      <c r="C35" s="40">
        <v>40</v>
      </c>
      <c r="D35" s="41"/>
    </row>
    <row r="36" spans="1:9" ht="16.5" customHeight="1" thickBot="1" x14ac:dyDescent="0.3">
      <c r="A36" s="36">
        <v>641100</v>
      </c>
      <c r="B36" s="37" t="s">
        <v>138</v>
      </c>
      <c r="C36" s="40">
        <f>Comptes!D46</f>
        <v>2300</v>
      </c>
      <c r="D36" s="41"/>
    </row>
    <row r="37" spans="1:9" ht="16.5" customHeight="1" thickBot="1" x14ac:dyDescent="0.3">
      <c r="A37" s="36">
        <v>645100</v>
      </c>
      <c r="B37" s="37" t="s">
        <v>139</v>
      </c>
      <c r="C37" s="40">
        <f>Comptes!G46</f>
        <v>664.15</v>
      </c>
      <c r="D37" s="41"/>
    </row>
    <row r="38" spans="1:9" ht="16.5" customHeight="1" thickBot="1" x14ac:dyDescent="0.3">
      <c r="A38" s="36">
        <v>645200</v>
      </c>
      <c r="B38" s="37" t="s">
        <v>239</v>
      </c>
      <c r="C38" s="40">
        <v>90.6</v>
      </c>
      <c r="D38" s="41"/>
    </row>
    <row r="39" spans="1:9" ht="16.5" customHeight="1" thickBot="1" x14ac:dyDescent="0.3">
      <c r="A39" s="36">
        <v>645300</v>
      </c>
      <c r="B39" s="37" t="s">
        <v>140</v>
      </c>
      <c r="C39" s="40">
        <f>Comptes!D54</f>
        <v>134.55000000000001</v>
      </c>
      <c r="D39" s="41"/>
    </row>
    <row r="40" spans="1:9" ht="16.5" customHeight="1" thickBot="1" x14ac:dyDescent="0.3">
      <c r="A40" s="36">
        <v>645400</v>
      </c>
      <c r="B40" s="37" t="s">
        <v>141</v>
      </c>
      <c r="C40" s="40">
        <f>Comptes!A52</f>
        <v>97.75</v>
      </c>
      <c r="D40" s="41"/>
    </row>
    <row r="41" spans="1:9" ht="16.5" customHeight="1" thickBot="1" x14ac:dyDescent="0.3">
      <c r="A41" s="36">
        <v>661100</v>
      </c>
      <c r="B41" s="37" t="s">
        <v>142</v>
      </c>
      <c r="C41" s="40">
        <f>Comptes!A46</f>
        <v>77</v>
      </c>
      <c r="D41" s="41"/>
    </row>
    <row r="42" spans="1:9" ht="16.5" customHeight="1" thickBot="1" x14ac:dyDescent="0.3">
      <c r="A42" s="36">
        <v>681100</v>
      </c>
      <c r="B42" s="37" t="s">
        <v>196</v>
      </c>
      <c r="C42" s="40">
        <v>90</v>
      </c>
      <c r="D42" s="41"/>
    </row>
    <row r="43" spans="1:9" ht="16.5" customHeight="1" thickBot="1" x14ac:dyDescent="0.3">
      <c r="A43" s="36">
        <v>707000</v>
      </c>
      <c r="B43" s="37" t="s">
        <v>143</v>
      </c>
      <c r="C43" s="38"/>
      <c r="D43" s="39">
        <f>Comptes!E42</f>
        <v>32880</v>
      </c>
    </row>
    <row r="44" spans="1:9" ht="16.5" customHeight="1" thickBot="1" x14ac:dyDescent="0.3">
      <c r="A44" s="36">
        <v>706000</v>
      </c>
      <c r="B44" s="37" t="s">
        <v>75</v>
      </c>
      <c r="C44" s="38"/>
      <c r="D44" s="39">
        <f>Comptes!B37</f>
        <v>3200</v>
      </c>
    </row>
    <row r="45" spans="1:9" ht="16.5" customHeight="1" thickBot="1" x14ac:dyDescent="0.3">
      <c r="A45" s="29"/>
      <c r="B45" s="30"/>
      <c r="C45" s="42">
        <f>SUM(C5:C44)</f>
        <v>87579.19</v>
      </c>
      <c r="D45" s="43">
        <f>SUM(D5:D44)</f>
        <v>87579.19</v>
      </c>
      <c r="F45" s="21">
        <f>D45-C45</f>
        <v>0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workbookViewId="0">
      <selection activeCell="I12" sqref="I12"/>
    </sheetView>
  </sheetViews>
  <sheetFormatPr baseColWidth="10" defaultRowHeight="15" x14ac:dyDescent="0.25"/>
  <cols>
    <col min="1" max="1" width="37.140625" customWidth="1"/>
    <col min="2" max="2" width="11.85546875" bestFit="1" customWidth="1"/>
    <col min="3" max="3" width="6.140625" customWidth="1"/>
    <col min="4" max="4" width="22.5703125" bestFit="1" customWidth="1"/>
    <col min="5" max="5" width="11.85546875" bestFit="1" customWidth="1"/>
    <col min="7" max="7" width="32.28515625" bestFit="1" customWidth="1"/>
  </cols>
  <sheetData>
    <row r="1" spans="1:5" ht="21" x14ac:dyDescent="0.35">
      <c r="A1" s="197" t="s">
        <v>18</v>
      </c>
      <c r="B1" s="198"/>
      <c r="C1" s="160"/>
    </row>
    <row r="3" spans="1:5" ht="15.75" thickBot="1" x14ac:dyDescent="0.3"/>
    <row r="4" spans="1:5" ht="18.75" x14ac:dyDescent="0.3">
      <c r="A4" s="4" t="s">
        <v>19</v>
      </c>
      <c r="B4" s="5"/>
      <c r="C4" s="161"/>
    </row>
    <row r="5" spans="1:5" ht="18.75" x14ac:dyDescent="0.3">
      <c r="A5" s="6"/>
      <c r="B5" s="7"/>
      <c r="C5" s="161"/>
    </row>
    <row r="6" spans="1:5" ht="15.75" thickBot="1" x14ac:dyDescent="0.3">
      <c r="A6" s="8" t="s">
        <v>74</v>
      </c>
      <c r="B6" s="23">
        <f>balance!D43</f>
        <v>32880</v>
      </c>
      <c r="C6" s="162"/>
    </row>
    <row r="7" spans="1:5" x14ac:dyDescent="0.25">
      <c r="A7" s="8" t="s">
        <v>75</v>
      </c>
      <c r="B7" s="23">
        <f>balance!D44</f>
        <v>3200</v>
      </c>
      <c r="C7" s="162"/>
      <c r="D7" s="169" t="s">
        <v>240</v>
      </c>
      <c r="E7" s="170">
        <f>B6</f>
        <v>32880</v>
      </c>
    </row>
    <row r="8" spans="1:5" x14ac:dyDescent="0.25">
      <c r="A8" s="8" t="s">
        <v>148</v>
      </c>
      <c r="B8" s="24">
        <f>SUM(B6:B7)</f>
        <v>36080</v>
      </c>
      <c r="C8" s="163"/>
      <c r="D8" s="13" t="s">
        <v>241</v>
      </c>
      <c r="E8" s="171">
        <f>B12+B13</f>
        <v>18048.89</v>
      </c>
    </row>
    <row r="9" spans="1:5" ht="18.75" x14ac:dyDescent="0.3">
      <c r="A9" s="8"/>
      <c r="B9" s="25"/>
      <c r="C9" s="164"/>
      <c r="D9" s="13" t="s">
        <v>242</v>
      </c>
      <c r="E9" s="171">
        <f>E7-E8</f>
        <v>14831.11</v>
      </c>
    </row>
    <row r="10" spans="1:5" ht="18.75" x14ac:dyDescent="0.3">
      <c r="A10" s="9" t="s">
        <v>20</v>
      </c>
      <c r="B10" s="25"/>
      <c r="C10" s="164"/>
      <c r="D10" s="13" t="s">
        <v>243</v>
      </c>
      <c r="E10" s="172">
        <f>E9/E7</f>
        <v>0.45106782238442822</v>
      </c>
    </row>
    <row r="11" spans="1:5" ht="18.75" x14ac:dyDescent="0.3">
      <c r="A11" s="6"/>
      <c r="B11" s="25"/>
      <c r="C11" s="164"/>
      <c r="D11" s="13"/>
      <c r="E11" s="15"/>
    </row>
    <row r="12" spans="1:5" x14ac:dyDescent="0.25">
      <c r="A12" s="8" t="s">
        <v>57</v>
      </c>
      <c r="B12" s="24">
        <f>balance!C28</f>
        <v>19960</v>
      </c>
      <c r="C12" s="163"/>
      <c r="D12" s="13" t="s">
        <v>75</v>
      </c>
      <c r="E12" s="171">
        <v>3200</v>
      </c>
    </row>
    <row r="13" spans="1:5" x14ac:dyDescent="0.25">
      <c r="A13" s="8" t="s">
        <v>217</v>
      </c>
      <c r="B13" s="24">
        <f>-balance!D25</f>
        <v>-1911.11</v>
      </c>
      <c r="C13" s="163"/>
      <c r="D13" s="13" t="s">
        <v>244</v>
      </c>
      <c r="E13" s="171">
        <f>E12+E9</f>
        <v>18031.11</v>
      </c>
    </row>
    <row r="14" spans="1:5" x14ac:dyDescent="0.25">
      <c r="A14" s="8" t="s">
        <v>149</v>
      </c>
      <c r="B14" s="24">
        <f>balance!C27+balance!C29+balance!C30+balance!C31+balance!C32+balance!C33+balance!C34+balance!C26+balance!C35</f>
        <v>3486.67</v>
      </c>
      <c r="C14" s="163"/>
      <c r="D14" s="13"/>
      <c r="E14" s="15"/>
    </row>
    <row r="15" spans="1:5" x14ac:dyDescent="0.25">
      <c r="A15" s="8" t="s">
        <v>21</v>
      </c>
      <c r="B15" s="24"/>
      <c r="C15" s="163"/>
      <c r="D15" s="13" t="s">
        <v>245</v>
      </c>
      <c r="E15" s="171">
        <f>B14+B16+B18+B23</f>
        <v>6940.72</v>
      </c>
    </row>
    <row r="16" spans="1:5" x14ac:dyDescent="0.25">
      <c r="A16" s="8" t="s">
        <v>22</v>
      </c>
      <c r="B16" s="24">
        <f>balance!C36+balance!C37+balance!C39+balance!C40+balance!C38</f>
        <v>3287.05</v>
      </c>
      <c r="C16" s="163"/>
      <c r="D16" s="13"/>
      <c r="E16" s="15"/>
    </row>
    <row r="17" spans="1:5" ht="15.75" thickBot="1" x14ac:dyDescent="0.3">
      <c r="A17" s="8"/>
      <c r="B17" s="24"/>
      <c r="C17" s="163"/>
      <c r="D17" s="173" t="s">
        <v>246</v>
      </c>
      <c r="E17" s="174">
        <f>E13-E15</f>
        <v>11090.39</v>
      </c>
    </row>
    <row r="18" spans="1:5" x14ac:dyDescent="0.25">
      <c r="A18" s="8" t="s">
        <v>23</v>
      </c>
      <c r="B18" s="24">
        <v>90</v>
      </c>
      <c r="C18" s="163"/>
    </row>
    <row r="19" spans="1:5" x14ac:dyDescent="0.25">
      <c r="A19" s="11" t="s">
        <v>24</v>
      </c>
      <c r="B19" s="23">
        <f>SUM(B12:B18)</f>
        <v>24912.609999999997</v>
      </c>
      <c r="C19" s="162"/>
    </row>
    <row r="20" spans="1:5" ht="15.75" x14ac:dyDescent="0.25">
      <c r="A20" s="9" t="s">
        <v>223</v>
      </c>
      <c r="B20" s="23">
        <f>B8-B19</f>
        <v>11167.390000000003</v>
      </c>
      <c r="C20" s="162"/>
    </row>
    <row r="21" spans="1:5" ht="18.75" x14ac:dyDescent="0.3">
      <c r="A21" s="6"/>
      <c r="B21" s="7"/>
      <c r="C21" s="161"/>
    </row>
    <row r="22" spans="1:5" x14ac:dyDescent="0.25">
      <c r="A22" s="11" t="s">
        <v>25</v>
      </c>
      <c r="B22" s="10"/>
      <c r="C22" s="165"/>
    </row>
    <row r="23" spans="1:5" x14ac:dyDescent="0.25">
      <c r="A23" s="11" t="s">
        <v>26</v>
      </c>
      <c r="B23" s="28">
        <f>balance!C41</f>
        <v>77</v>
      </c>
      <c r="C23" s="166"/>
    </row>
    <row r="24" spans="1:5" x14ac:dyDescent="0.25">
      <c r="A24" s="11" t="s">
        <v>27</v>
      </c>
      <c r="B24" s="28">
        <f>-B23</f>
        <v>-77</v>
      </c>
      <c r="C24" s="166"/>
    </row>
    <row r="25" spans="1:5" x14ac:dyDescent="0.25">
      <c r="A25" s="8"/>
      <c r="B25" s="27"/>
      <c r="C25" s="167"/>
    </row>
    <row r="26" spans="1:5" x14ac:dyDescent="0.25">
      <c r="A26" s="11" t="s">
        <v>28</v>
      </c>
      <c r="B26" s="10"/>
      <c r="C26" s="165"/>
    </row>
    <row r="27" spans="1:5" x14ac:dyDescent="0.25">
      <c r="A27" s="11" t="s">
        <v>29</v>
      </c>
      <c r="B27" s="10"/>
      <c r="C27" s="165"/>
    </row>
    <row r="28" spans="1:5" x14ac:dyDescent="0.25">
      <c r="A28" s="11" t="s">
        <v>30</v>
      </c>
      <c r="B28" s="10"/>
      <c r="C28" s="165"/>
    </row>
    <row r="29" spans="1:5" x14ac:dyDescent="0.25">
      <c r="A29" s="8"/>
      <c r="B29" s="10"/>
      <c r="C29" s="165"/>
    </row>
    <row r="30" spans="1:5" x14ac:dyDescent="0.25">
      <c r="A30" s="8" t="s">
        <v>31</v>
      </c>
      <c r="B30" s="10"/>
      <c r="C30" s="165"/>
    </row>
    <row r="31" spans="1:5" x14ac:dyDescent="0.25">
      <c r="A31" s="8" t="s">
        <v>32</v>
      </c>
      <c r="B31" s="10"/>
      <c r="C31" s="165"/>
    </row>
    <row r="32" spans="1:5" ht="16.5" thickBot="1" x14ac:dyDescent="0.3">
      <c r="A32" s="84" t="s">
        <v>153</v>
      </c>
      <c r="B32" s="83">
        <f>B20+B24</f>
        <v>11090.390000000003</v>
      </c>
      <c r="C32" s="168"/>
      <c r="D32" s="26"/>
    </row>
    <row r="33" spans="1:3" x14ac:dyDescent="0.25">
      <c r="A33" s="12"/>
      <c r="B33" s="12"/>
      <c r="C33" s="12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90" zoomScaleNormal="90" workbookViewId="0">
      <selection activeCell="I17" sqref="I17"/>
    </sheetView>
  </sheetViews>
  <sheetFormatPr baseColWidth="10" defaultRowHeight="15" x14ac:dyDescent="0.25"/>
  <cols>
    <col min="1" max="1" width="27.85546875" style="20" bestFit="1" customWidth="1"/>
    <col min="2" max="2" width="12.7109375" style="20" bestFit="1" customWidth="1"/>
    <col min="3" max="3" width="11.42578125" style="20"/>
    <col min="4" max="4" width="12.7109375" style="20" bestFit="1" customWidth="1"/>
    <col min="5" max="5" width="27" style="20" bestFit="1" customWidth="1"/>
    <col min="6" max="6" width="12.7109375" style="20" bestFit="1" customWidth="1"/>
    <col min="7" max="7" width="5.42578125" style="20" customWidth="1"/>
    <col min="8" max="8" width="17.42578125" style="20" bestFit="1" customWidth="1"/>
    <col min="9" max="9" width="12.7109375" style="20" bestFit="1" customWidth="1"/>
    <col min="10" max="10" width="11.42578125" style="20"/>
    <col min="11" max="11" width="12.7109375" style="20" bestFit="1" customWidth="1"/>
    <col min="12" max="12" width="16.140625" style="20" bestFit="1" customWidth="1"/>
    <col min="13" max="16384" width="11.42578125" style="20"/>
  </cols>
  <sheetData>
    <row r="1" spans="1:12" ht="21.75" thickBot="1" x14ac:dyDescent="0.3">
      <c r="A1" s="199" t="s">
        <v>33</v>
      </c>
      <c r="B1" s="200"/>
      <c r="C1" s="200"/>
      <c r="D1" s="200"/>
      <c r="E1" s="200"/>
      <c r="F1" s="201"/>
    </row>
    <row r="3" spans="1:12" ht="15.75" thickBot="1" x14ac:dyDescent="0.3"/>
    <row r="4" spans="1:12" ht="21.75" thickBot="1" x14ac:dyDescent="0.3">
      <c r="A4" s="202" t="s">
        <v>34</v>
      </c>
      <c r="B4" s="203"/>
      <c r="C4" s="203"/>
      <c r="D4" s="204"/>
      <c r="E4" s="202" t="s">
        <v>35</v>
      </c>
      <c r="F4" s="204"/>
    </row>
    <row r="5" spans="1:12" ht="21" customHeight="1" x14ac:dyDescent="0.25">
      <c r="A5" s="120"/>
      <c r="B5" s="119"/>
      <c r="C5" s="119"/>
      <c r="D5" s="133"/>
      <c r="E5" s="120"/>
      <c r="F5" s="133"/>
      <c r="H5" s="205" t="s">
        <v>247</v>
      </c>
      <c r="I5" s="206"/>
      <c r="J5" s="206" t="s">
        <v>251</v>
      </c>
      <c r="K5" s="206"/>
      <c r="L5" s="175" t="s">
        <v>254</v>
      </c>
    </row>
    <row r="6" spans="1:12" ht="21" customHeight="1" x14ac:dyDescent="0.25">
      <c r="A6" s="120"/>
      <c r="B6" s="117" t="s">
        <v>36</v>
      </c>
      <c r="C6" s="117" t="s">
        <v>37</v>
      </c>
      <c r="D6" s="118" t="s">
        <v>38</v>
      </c>
      <c r="E6" s="120"/>
      <c r="F6" s="133"/>
      <c r="H6" s="120"/>
      <c r="I6" s="119"/>
      <c r="J6" s="119"/>
      <c r="K6" s="119"/>
      <c r="L6" s="133"/>
    </row>
    <row r="7" spans="1:12" ht="21" customHeight="1" x14ac:dyDescent="0.25">
      <c r="A7" s="134" t="s">
        <v>39</v>
      </c>
      <c r="B7" s="135"/>
      <c r="C7" s="135"/>
      <c r="D7" s="136"/>
      <c r="E7" s="134" t="s">
        <v>40</v>
      </c>
      <c r="F7" s="133"/>
      <c r="H7" s="144" t="s">
        <v>248</v>
      </c>
      <c r="I7" s="176">
        <v>5310</v>
      </c>
      <c r="J7" s="181" t="s">
        <v>252</v>
      </c>
      <c r="K7" s="176">
        <v>31090.39</v>
      </c>
      <c r="L7" s="178">
        <f>K7/I9</f>
        <v>0.51314037142710489</v>
      </c>
    </row>
    <row r="8" spans="1:12" ht="21" customHeight="1" x14ac:dyDescent="0.25">
      <c r="A8" s="120"/>
      <c r="B8" s="137"/>
      <c r="C8" s="137"/>
      <c r="D8" s="138"/>
      <c r="E8" s="139"/>
      <c r="F8" s="138"/>
      <c r="H8" s="144" t="s">
        <v>249</v>
      </c>
      <c r="I8" s="176">
        <f>54845.14+433.33</f>
        <v>55278.47</v>
      </c>
      <c r="J8" s="181" t="s">
        <v>253</v>
      </c>
      <c r="K8" s="176">
        <v>29498.080000000002</v>
      </c>
      <c r="L8" s="178">
        <f>K8/I9</f>
        <v>0.48685962857289516</v>
      </c>
    </row>
    <row r="9" spans="1:12" ht="21" customHeight="1" thickBot="1" x14ac:dyDescent="0.3">
      <c r="A9" s="120" t="s">
        <v>41</v>
      </c>
      <c r="B9" s="137"/>
      <c r="C9" s="137"/>
      <c r="D9" s="138"/>
      <c r="E9" s="139" t="s">
        <v>42</v>
      </c>
      <c r="F9" s="140">
        <f>balance!D5</f>
        <v>20000</v>
      </c>
      <c r="H9" s="180" t="s">
        <v>250</v>
      </c>
      <c r="I9" s="177">
        <f>+I7+I8</f>
        <v>60588.47</v>
      </c>
      <c r="J9" s="182"/>
      <c r="K9" s="177">
        <f>+K7+K8</f>
        <v>60588.47</v>
      </c>
      <c r="L9" s="179">
        <f>SUM(L7:L8)</f>
        <v>1</v>
      </c>
    </row>
    <row r="10" spans="1:12" ht="21" customHeight="1" x14ac:dyDescent="0.25">
      <c r="A10" s="120" t="s">
        <v>43</v>
      </c>
      <c r="B10" s="141">
        <v>5400</v>
      </c>
      <c r="C10" s="141">
        <v>90</v>
      </c>
      <c r="D10" s="142">
        <f>B10-C10</f>
        <v>5310</v>
      </c>
      <c r="E10" s="139" t="s">
        <v>44</v>
      </c>
      <c r="F10" s="143"/>
    </row>
    <row r="11" spans="1:12" ht="21" customHeight="1" x14ac:dyDescent="0.25">
      <c r="A11" s="120" t="s">
        <v>45</v>
      </c>
      <c r="B11" s="141"/>
      <c r="C11" s="141"/>
      <c r="D11" s="142"/>
      <c r="E11" s="139" t="s">
        <v>46</v>
      </c>
      <c r="F11" s="140">
        <f>'compte de resultats COMPTA'!B32</f>
        <v>11090.390000000003</v>
      </c>
    </row>
    <row r="12" spans="1:12" ht="21" customHeight="1" x14ac:dyDescent="0.25">
      <c r="A12" s="144" t="s">
        <v>47</v>
      </c>
      <c r="B12" s="141">
        <f>SUM(B10:B11)</f>
        <v>5400</v>
      </c>
      <c r="C12" s="141">
        <f>SUM(C10:C11)</f>
        <v>90</v>
      </c>
      <c r="D12" s="142">
        <f>SUM(D10:D11)</f>
        <v>5310</v>
      </c>
      <c r="E12" s="145" t="s">
        <v>47</v>
      </c>
      <c r="F12" s="140">
        <f>SUM(F9:F11)</f>
        <v>31090.390000000003</v>
      </c>
    </row>
    <row r="13" spans="1:12" ht="21" customHeight="1" x14ac:dyDescent="0.25">
      <c r="A13" s="120"/>
      <c r="B13" s="137"/>
      <c r="C13" s="137"/>
      <c r="D13" s="138"/>
      <c r="E13" s="139"/>
      <c r="F13" s="140"/>
    </row>
    <row r="14" spans="1:12" ht="21" customHeight="1" x14ac:dyDescent="0.25">
      <c r="A14" s="134" t="s">
        <v>48</v>
      </c>
      <c r="B14" s="137"/>
      <c r="C14" s="137"/>
      <c r="D14" s="138"/>
      <c r="E14" s="134" t="s">
        <v>49</v>
      </c>
      <c r="F14" s="140"/>
    </row>
    <row r="15" spans="1:12" ht="21" customHeight="1" x14ac:dyDescent="0.25">
      <c r="A15" s="120"/>
      <c r="B15" s="137"/>
      <c r="C15" s="137"/>
      <c r="D15" s="138"/>
      <c r="E15" s="139"/>
      <c r="F15" s="140"/>
    </row>
    <row r="16" spans="1:12" ht="21" customHeight="1" x14ac:dyDescent="0.25">
      <c r="A16" s="120" t="s">
        <v>50</v>
      </c>
      <c r="B16" s="141">
        <f>Comptes!J3</f>
        <v>1911.11</v>
      </c>
      <c r="C16" s="141"/>
      <c r="D16" s="142">
        <f>B16</f>
        <v>1911.11</v>
      </c>
      <c r="E16" s="139" t="s">
        <v>258</v>
      </c>
      <c r="F16" s="140">
        <f>balance!D6</f>
        <v>11600</v>
      </c>
    </row>
    <row r="17" spans="1:8" ht="21" customHeight="1" x14ac:dyDescent="0.25">
      <c r="A17" s="120" t="s">
        <v>51</v>
      </c>
      <c r="B17" s="146">
        <f>balance!C13</f>
        <v>12376</v>
      </c>
      <c r="C17" s="146"/>
      <c r="D17" s="140">
        <f>B17</f>
        <v>12376</v>
      </c>
      <c r="E17" s="147" t="s">
        <v>221</v>
      </c>
      <c r="F17" s="148">
        <f>balance!D24</f>
        <v>48</v>
      </c>
    </row>
    <row r="18" spans="1:8" ht="21" customHeight="1" x14ac:dyDescent="0.25">
      <c r="A18" s="120" t="s">
        <v>53</v>
      </c>
      <c r="B18" s="146">
        <f>balance!C23</f>
        <v>40534.03</v>
      </c>
      <c r="C18" s="146"/>
      <c r="D18" s="140">
        <f>B18</f>
        <v>40534.03</v>
      </c>
      <c r="E18" s="139" t="s">
        <v>52</v>
      </c>
      <c r="F18" s="140">
        <f>balance!D10</f>
        <v>8292</v>
      </c>
    </row>
    <row r="19" spans="1:8" ht="21" customHeight="1" x14ac:dyDescent="0.25">
      <c r="A19" s="149" t="s">
        <v>172</v>
      </c>
      <c r="B19" s="146">
        <f>balance!C21</f>
        <v>24</v>
      </c>
      <c r="C19" s="146"/>
      <c r="D19" s="140">
        <f>B19</f>
        <v>24</v>
      </c>
      <c r="E19" s="139" t="s">
        <v>212</v>
      </c>
      <c r="F19" s="140">
        <v>6480</v>
      </c>
    </row>
    <row r="20" spans="1:8" ht="21" customHeight="1" x14ac:dyDescent="0.25">
      <c r="A20" s="144" t="s">
        <v>47</v>
      </c>
      <c r="B20" s="150">
        <f>SUM(B16:B19)</f>
        <v>54845.14</v>
      </c>
      <c r="C20" s="151"/>
      <c r="D20" s="150">
        <f>SUM(D16:D19)</f>
        <v>54845.14</v>
      </c>
      <c r="E20" s="147" t="s">
        <v>222</v>
      </c>
      <c r="F20" s="140">
        <f>balance!D12</f>
        <v>96</v>
      </c>
    </row>
    <row r="21" spans="1:8" ht="21" customHeight="1" x14ac:dyDescent="0.25">
      <c r="A21" s="144"/>
      <c r="B21" s="146"/>
      <c r="C21" s="146"/>
      <c r="D21" s="140"/>
      <c r="E21" s="139" t="s">
        <v>150</v>
      </c>
      <c r="F21" s="140">
        <f>balance!D15+balance!D16+balance!D18+balance!D17</f>
        <v>2982.08</v>
      </c>
    </row>
    <row r="22" spans="1:8" ht="21" customHeight="1" x14ac:dyDescent="0.25">
      <c r="A22" s="152" t="s">
        <v>218</v>
      </c>
      <c r="B22" s="153">
        <v>433.33</v>
      </c>
      <c r="C22" s="153"/>
      <c r="D22" s="154">
        <v>433.33</v>
      </c>
      <c r="E22" s="145" t="s">
        <v>47</v>
      </c>
      <c r="F22" s="140">
        <f>SUM(F16:F21)</f>
        <v>29498.080000000002</v>
      </c>
    </row>
    <row r="23" spans="1:8" ht="21" customHeight="1" thickBot="1" x14ac:dyDescent="0.3">
      <c r="A23" s="155" t="s">
        <v>54</v>
      </c>
      <c r="B23" s="156">
        <f>B12+B20+B22</f>
        <v>60678.47</v>
      </c>
      <c r="C23" s="156">
        <f>C12</f>
        <v>90</v>
      </c>
      <c r="D23" s="156">
        <f>D12+D20+D22</f>
        <v>60588.47</v>
      </c>
      <c r="E23" s="157" t="s">
        <v>54</v>
      </c>
      <c r="F23" s="158">
        <f>F12+F22</f>
        <v>60588.47</v>
      </c>
      <c r="H23" s="159">
        <f>F23-D23</f>
        <v>0</v>
      </c>
    </row>
  </sheetData>
  <mergeCells count="5">
    <mergeCell ref="A1:F1"/>
    <mergeCell ref="A4:D4"/>
    <mergeCell ref="E4:F4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journaux</vt:lpstr>
      <vt:lpstr>Comptes</vt:lpstr>
      <vt:lpstr>emprunt</vt:lpstr>
      <vt:lpstr>balance</vt:lpstr>
      <vt:lpstr>compte de resultats COMPTA</vt:lpstr>
      <vt:lpstr>bilan COMPTA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alain henry</cp:lastModifiedBy>
  <cp:lastPrinted>2017-02-21T16:27:57Z</cp:lastPrinted>
  <dcterms:created xsi:type="dcterms:W3CDTF">2015-04-06T17:28:04Z</dcterms:created>
  <dcterms:modified xsi:type="dcterms:W3CDTF">2017-04-13T15:02:06Z</dcterms:modified>
</cp:coreProperties>
</file>