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830"/>
  <workbookPr/>
  <mc:AlternateContent xmlns:mc="http://schemas.openxmlformats.org/markup-compatibility/2006">
    <mc:Choice Requires="x15">
      <x15ac:absPath xmlns:x15ac="http://schemas.microsoft.com/office/spreadsheetml/2010/11/ac" url="C:\Users\alain\Desktop\FOAD COMPTA\a VERSION ARKHOS\Module 1 Intitiation\Vidéo 10 Cas d'ensemble\DOCUMENTS\"/>
    </mc:Choice>
  </mc:AlternateContent>
  <bookViews>
    <workbookView xWindow="0" yWindow="0" windowWidth="24000" windowHeight="9510" activeTab="1"/>
  </bookViews>
  <sheets>
    <sheet name="bulletin non-cadre" sheetId="1" r:id="rId1"/>
    <sheet name="Déclarations sociales" sheetId="2" r:id="rId2"/>
    <sheet name="Enregistrements" sheetId="3" r:id="rId3"/>
  </sheets>
  <externalReferences>
    <externalReference r:id="rId4"/>
  </externalReferences>
  <definedNames>
    <definedName name="_Toc409093540" localSheetId="0">'bulletin non-cadre'!$A$1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2" i="1" l="1"/>
  <c r="H32" i="1"/>
  <c r="H1" i="1" l="1"/>
  <c r="H3" i="1" s="1"/>
  <c r="I1" i="1"/>
  <c r="H2" i="1"/>
  <c r="H30" i="1" l="1"/>
  <c r="D38" i="2" l="1"/>
  <c r="F34" i="1" l="1"/>
  <c r="F33" i="1"/>
  <c r="D7" i="2"/>
  <c r="D14" i="2"/>
  <c r="B4" i="2"/>
  <c r="D4" i="2" s="1"/>
  <c r="B27" i="2" l="1"/>
  <c r="B5" i="2"/>
  <c r="B6" i="2" l="1"/>
  <c r="D5" i="2"/>
  <c r="B39" i="2"/>
  <c r="D27" i="2"/>
  <c r="D32" i="2" s="1"/>
  <c r="C28" i="3" s="1"/>
  <c r="B8" i="2" l="1"/>
  <c r="D6" i="2"/>
  <c r="B9" i="2" l="1"/>
  <c r="D8" i="2"/>
  <c r="D9" i="2" l="1"/>
  <c r="B10" i="2"/>
  <c r="D10" i="2" l="1"/>
  <c r="B12" i="2"/>
  <c r="C39" i="2"/>
  <c r="D39" i="2" s="1"/>
  <c r="D41" i="2" s="1"/>
  <c r="C29" i="3" s="1"/>
  <c r="C30" i="3" s="1"/>
  <c r="D12" i="2" l="1"/>
  <c r="B13" i="2"/>
  <c r="H31" i="1"/>
  <c r="H29" i="1"/>
  <c r="B15" i="2" l="1"/>
  <c r="D13" i="2"/>
  <c r="B25" i="1"/>
  <c r="B27" i="1" s="1"/>
  <c r="F27" i="1" s="1"/>
  <c r="B24" i="1"/>
  <c r="D24" i="1" s="1"/>
  <c r="B22" i="1"/>
  <c r="F22" i="1" s="1"/>
  <c r="B21" i="1"/>
  <c r="D21" i="1" s="1"/>
  <c r="I8" i="1" s="1"/>
  <c r="B18" i="1"/>
  <c r="F18" i="1" s="1"/>
  <c r="B17" i="1"/>
  <c r="D17" i="1" s="1"/>
  <c r="B16" i="1"/>
  <c r="D16" i="1" s="1"/>
  <c r="B15" i="1"/>
  <c r="E7" i="1"/>
  <c r="C7" i="1"/>
  <c r="B6" i="1"/>
  <c r="B7" i="1" s="1"/>
  <c r="D15" i="1" l="1"/>
  <c r="D15" i="2"/>
  <c r="B16" i="2"/>
  <c r="D16" i="2" s="1"/>
  <c r="F24" i="1"/>
  <c r="F21" i="1"/>
  <c r="I9" i="1" s="1"/>
  <c r="C16" i="3" s="1"/>
  <c r="F25" i="1"/>
  <c r="I18" i="1" s="1"/>
  <c r="C18" i="3" s="1"/>
  <c r="D19" i="3" s="1"/>
  <c r="D7" i="1"/>
  <c r="F7" i="1"/>
  <c r="B8" i="1"/>
  <c r="D27" i="1"/>
  <c r="I21" i="1" s="1"/>
  <c r="D6" i="1"/>
  <c r="D25" i="1"/>
  <c r="I17" i="1" s="1"/>
  <c r="F6" i="1"/>
  <c r="B28" i="1" l="1"/>
  <c r="C20" i="3"/>
  <c r="D21" i="3" s="1"/>
  <c r="C27" i="3" s="1"/>
  <c r="B9" i="1"/>
  <c r="D8" i="1"/>
  <c r="F8" i="1"/>
  <c r="B29" i="1" l="1"/>
  <c r="B11" i="2"/>
  <c r="D11" i="2" s="1"/>
  <c r="D17" i="2" s="1"/>
  <c r="C25" i="3" s="1"/>
  <c r="D28" i="1"/>
  <c r="F9" i="1"/>
  <c r="B10" i="1"/>
  <c r="B30" i="1"/>
  <c r="D30" i="1" s="1"/>
  <c r="D29" i="1"/>
  <c r="D35" i="1" l="1"/>
  <c r="D36" i="1" s="1"/>
  <c r="I12" i="1"/>
  <c r="B11" i="1"/>
  <c r="F10" i="1"/>
  <c r="I25" i="1" l="1"/>
  <c r="D4" i="3"/>
  <c r="F11" i="1"/>
  <c r="B12" i="1"/>
  <c r="B13" i="1" l="1"/>
  <c r="F12" i="1"/>
  <c r="F13" i="1" l="1"/>
  <c r="B14" i="1"/>
  <c r="F14" i="1" s="1"/>
  <c r="F35" i="1" l="1"/>
  <c r="I13" i="1"/>
  <c r="C15" i="3" s="1"/>
  <c r="D17" i="3" s="1"/>
  <c r="C24" i="3" s="1"/>
  <c r="I26" i="1" l="1"/>
  <c r="C10" i="3" l="1"/>
  <c r="D10" i="3"/>
</calcChain>
</file>

<file path=xl/sharedStrings.xml><?xml version="1.0" encoding="utf-8"?>
<sst xmlns="http://schemas.openxmlformats.org/spreadsheetml/2006/main" count="128" uniqueCount="97">
  <si>
    <t>Bulletin d’un salarié non cadre</t>
  </si>
  <si>
    <t>Salaire brut</t>
  </si>
  <si>
    <t>Bases</t>
  </si>
  <si>
    <t>Salarial</t>
  </si>
  <si>
    <t>Retenues sal</t>
  </si>
  <si>
    <t>Patronal</t>
  </si>
  <si>
    <t>Cot patron.</t>
  </si>
  <si>
    <t>Maladie</t>
  </si>
  <si>
    <t>Vieillesse</t>
  </si>
  <si>
    <t xml:space="preserve">Versement transport </t>
  </si>
  <si>
    <t>Allocations familiales</t>
  </si>
  <si>
    <t>Allocations logement FNAL</t>
  </si>
  <si>
    <t>Contribution de solidarité autonomie</t>
  </si>
  <si>
    <t>Accident du travail</t>
  </si>
  <si>
    <t>C.S.G. non déductible</t>
  </si>
  <si>
    <t>C.S.G. déductible</t>
  </si>
  <si>
    <t>CRDS non déductible</t>
  </si>
  <si>
    <t>Financement des organisat syndicales</t>
  </si>
  <si>
    <t>PÔLE EMPLOI</t>
  </si>
  <si>
    <t>Chômage 1</t>
  </si>
  <si>
    <t>AGS</t>
  </si>
  <si>
    <t>RETRAITE COMPLEMENTAIRE</t>
  </si>
  <si>
    <t>NON CADRES</t>
  </si>
  <si>
    <t>AGFF TA</t>
  </si>
  <si>
    <t>Mutuelle</t>
  </si>
  <si>
    <t>Prévoyance</t>
  </si>
  <si>
    <t>C.S.G. non déductible sur prevoyance et mutuelle</t>
  </si>
  <si>
    <t>C.S.G. déductible sur prevoyance et mutuelle</t>
  </si>
  <si>
    <t>CRDS non déductible sur prevoyance et mutuelle</t>
  </si>
  <si>
    <t>Total de cotisations</t>
  </si>
  <si>
    <t>URSSAF</t>
  </si>
  <si>
    <t>Retraite</t>
  </si>
  <si>
    <t>Prev/mutuelle</t>
  </si>
  <si>
    <t>Totaux</t>
  </si>
  <si>
    <t>Chomage AGS</t>
  </si>
  <si>
    <r>
      <t>Net à payer : 2300</t>
    </r>
    <r>
      <rPr>
        <b/>
        <sz val="10"/>
        <color rgb="FFFF0000"/>
        <rFont val="Arial"/>
        <family val="2"/>
      </rPr>
      <t>-559,03</t>
    </r>
  </si>
  <si>
    <t>Pénibilité cotisation universelle</t>
  </si>
  <si>
    <r>
      <t xml:space="preserve">Allègement FILLON = </t>
    </r>
    <r>
      <rPr>
        <b/>
        <sz val="10"/>
        <color rgb="FFFF0000"/>
        <rFont val="Arial"/>
        <family val="2"/>
      </rPr>
      <t>0,2809/0,6 * ((1,6 * 9,76 *151,6666 / 2300)-1)</t>
    </r>
  </si>
  <si>
    <t>0,2809/0,6</t>
  </si>
  <si>
    <t>h29*h30</t>
  </si>
  <si>
    <t>Taxes diverses</t>
  </si>
  <si>
    <t>Taxe d'apprentissage</t>
  </si>
  <si>
    <t>Formation continue</t>
  </si>
  <si>
    <t>Déclaration URSSAF</t>
  </si>
  <si>
    <t>BASES</t>
  </si>
  <si>
    <t>Taux</t>
  </si>
  <si>
    <t>Montant</t>
  </si>
  <si>
    <t>TOTAUX</t>
  </si>
  <si>
    <t>Accident du travail : Exemple BRUT</t>
  </si>
  <si>
    <t>Sur BRUT : 0,75%+12,89%+0,40%+1,90%+0,30%</t>
  </si>
  <si>
    <t>Allocations familiales BRUT</t>
  </si>
  <si>
    <t>Allocations familiales  BRUT complément &gt;1,6 SMIC OU 3,5 SMIC</t>
  </si>
  <si>
    <t>Vieillesse TA : 6,90%+8,55%</t>
  </si>
  <si>
    <t>FNAL TA 0,10%</t>
  </si>
  <si>
    <t>Taxes transports BRUT : Exemple</t>
  </si>
  <si>
    <t>CSG : 2,40%+0,50%+5,10% 98,25% du brut + patronales prévoyances et mutuelles</t>
  </si>
  <si>
    <t>Financement des organisations syndicales BRUT</t>
  </si>
  <si>
    <t>Cotisation générale pénibilité</t>
  </si>
  <si>
    <t>Allègement sur cotisations</t>
  </si>
  <si>
    <t>Chomage : 2,40% + 4,00% TA+TB</t>
  </si>
  <si>
    <t>Assurance garantie des salaires TA+TB</t>
  </si>
  <si>
    <t>Total à payer</t>
  </si>
  <si>
    <t>Déclaration RETRAITE COMPLEMENTAIRE</t>
  </si>
  <si>
    <t>Cadres</t>
  </si>
  <si>
    <t>Sur TB  : 7,80%+12,75%+0,90%+1,30%</t>
  </si>
  <si>
    <t>Sur Brut CET : 0,13%+0,22%</t>
  </si>
  <si>
    <t>Sur TA : 3,10%+4,65%+0,80%+1,20%</t>
  </si>
  <si>
    <t>Non-cadres</t>
  </si>
  <si>
    <t>APEC TA 0,024%+0,036%</t>
  </si>
  <si>
    <t>APEC TB</t>
  </si>
  <si>
    <t>Déclaration PREVOYANCE ET MUTUELLE</t>
  </si>
  <si>
    <t>Prévoyance sur brut</t>
  </si>
  <si>
    <t>Journal des opérations diverses</t>
  </si>
  <si>
    <t>Comptes</t>
  </si>
  <si>
    <t>Intitulés</t>
  </si>
  <si>
    <t>DEBIT</t>
  </si>
  <si>
    <t>CREDIT</t>
  </si>
  <si>
    <t xml:space="preserve">Salaires </t>
  </si>
  <si>
    <t xml:space="preserve"> URSSAF</t>
  </si>
  <si>
    <t>Déplacements</t>
  </si>
  <si>
    <t>Oppositions sur salaires</t>
  </si>
  <si>
    <t>Rémunérations dues</t>
  </si>
  <si>
    <t xml:space="preserve">Enregistrement des bulletins </t>
  </si>
  <si>
    <t>Cotisations URSSAF</t>
  </si>
  <si>
    <t>Cotisations chomage</t>
  </si>
  <si>
    <t>Cotisation retraite complémentaire</t>
  </si>
  <si>
    <t>Prévoyance et mutuelle</t>
  </si>
  <si>
    <t>Solde compte 431</t>
  </si>
  <si>
    <t>Règlement URSSAF</t>
  </si>
  <si>
    <t>Solde compte 437</t>
  </si>
  <si>
    <t>Règlement retraite</t>
  </si>
  <si>
    <t>Règlement mutuelle et prévoyance</t>
  </si>
  <si>
    <t>Règlements totaux</t>
  </si>
  <si>
    <t>Retraite complementaire</t>
  </si>
  <si>
    <t>(1,6*9,76*151,6666/2300)-1</t>
  </si>
  <si>
    <t>0,0139*2300</t>
  </si>
  <si>
    <t>NB : Vous n'enregistrez pas la taxe d'apprentissage et la formation continue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</si>
</sst>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8" formatCode="#,##0.00\ &quot;€&quot;;[Red]\-#,##0.00\ &quot;€&quot;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%"/>
    <numFmt numFmtId="165" formatCode="0.0000"/>
    <numFmt numFmtId="166" formatCode="#,##0.0000_ ;[Red]\-#,##0.0000\ "/>
    <numFmt numFmtId="167" formatCode="_-* #,##0\ _€_-;\-* #,##0\ _€_-;_-* &quot;-&quot;??\ _€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9"/>
      <name val="Arial"/>
      <family val="2"/>
    </font>
    <font>
      <b/>
      <sz val="9"/>
      <color rgb="FFFF0000"/>
      <name val="Arial"/>
      <family val="2"/>
    </font>
    <font>
      <sz val="11"/>
      <color indexed="8"/>
      <name val="Calibri"/>
      <family val="2"/>
    </font>
    <font>
      <b/>
      <sz val="10"/>
      <color rgb="FFFF0000"/>
      <name val="Arial"/>
      <family val="2"/>
    </font>
    <font>
      <b/>
      <sz val="9"/>
      <name val="Arial"/>
      <family val="2"/>
    </font>
    <font>
      <sz val="9"/>
      <color rgb="FFFF0000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23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1" xfId="0" applyFont="1" applyFill="1" applyBorder="1" applyAlignment="1">
      <alignment horizontal="left" vertical="center"/>
    </xf>
    <xf numFmtId="8" fontId="7" fillId="0" borderId="2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6" fillId="0" borderId="6" xfId="0" applyFont="1" applyFill="1" applyBorder="1" applyAlignment="1">
      <alignment horizontal="left" vertical="center"/>
    </xf>
    <xf numFmtId="8" fontId="6" fillId="0" borderId="7" xfId="0" applyNumberFormat="1" applyFont="1" applyFill="1" applyBorder="1" applyAlignment="1">
      <alignment horizontal="right" vertical="center"/>
    </xf>
    <xf numFmtId="10" fontId="6" fillId="0" borderId="7" xfId="0" applyNumberFormat="1" applyFont="1" applyFill="1" applyBorder="1" applyAlignment="1">
      <alignment horizontal="center" vertical="center"/>
    </xf>
    <xf numFmtId="10" fontId="6" fillId="2" borderId="7" xfId="0" applyNumberFormat="1" applyFont="1" applyFill="1" applyBorder="1" applyAlignment="1">
      <alignment horizontal="center" vertical="center"/>
    </xf>
    <xf numFmtId="8" fontId="8" fillId="2" borderId="8" xfId="0" applyNumberFormat="1" applyFont="1" applyFill="1" applyBorder="1" applyAlignment="1">
      <alignment horizontal="right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right" vertical="center"/>
    </xf>
    <xf numFmtId="10" fontId="6" fillId="2" borderId="7" xfId="0" applyNumberFormat="1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right" vertical="center"/>
    </xf>
    <xf numFmtId="0" fontId="9" fillId="0" borderId="0" xfId="0" applyFont="1" applyAlignment="1">
      <alignment vertical="center"/>
    </xf>
    <xf numFmtId="10" fontId="7" fillId="0" borderId="7" xfId="0" applyNumberFormat="1" applyFont="1" applyFill="1" applyBorder="1" applyAlignment="1">
      <alignment horizontal="center" vertical="center"/>
    </xf>
    <xf numFmtId="164" fontId="6" fillId="2" borderId="7" xfId="2" applyNumberFormat="1" applyFont="1" applyFill="1" applyBorder="1" applyAlignment="1">
      <alignment horizontal="center" vertical="center"/>
    </xf>
    <xf numFmtId="165" fontId="4" fillId="0" borderId="0" xfId="0" applyNumberFormat="1" applyFont="1" applyAlignment="1">
      <alignment vertical="center"/>
    </xf>
    <xf numFmtId="8" fontId="12" fillId="2" borderId="8" xfId="0" applyNumberFormat="1" applyFont="1" applyFill="1" applyBorder="1" applyAlignment="1">
      <alignment horizontal="right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left" vertical="center"/>
    </xf>
    <xf numFmtId="0" fontId="11" fillId="0" borderId="0" xfId="0" applyFont="1" applyAlignment="1">
      <alignment vertical="center"/>
    </xf>
    <xf numFmtId="8" fontId="11" fillId="0" borderId="0" xfId="0" applyNumberFormat="1" applyFont="1" applyAlignment="1">
      <alignment vertical="center"/>
    </xf>
    <xf numFmtId="0" fontId="8" fillId="0" borderId="6" xfId="0" applyFont="1" applyFill="1" applyBorder="1" applyAlignment="1">
      <alignment horizontal="left" vertical="center"/>
    </xf>
    <xf numFmtId="8" fontId="8" fillId="0" borderId="7" xfId="0" applyNumberFormat="1" applyFont="1" applyFill="1" applyBorder="1" applyAlignment="1">
      <alignment horizontal="right" vertical="center"/>
    </xf>
    <xf numFmtId="10" fontId="8" fillId="0" borderId="7" xfId="0" applyNumberFormat="1" applyFont="1" applyFill="1" applyBorder="1" applyAlignment="1">
      <alignment horizontal="center" vertical="center"/>
    </xf>
    <xf numFmtId="10" fontId="8" fillId="2" borderId="7" xfId="0" applyNumberFormat="1" applyFont="1" applyFill="1" applyBorder="1" applyAlignment="1">
      <alignment horizontal="center" vertical="center"/>
    </xf>
    <xf numFmtId="8" fontId="8" fillId="0" borderId="8" xfId="0" applyNumberFormat="1" applyFont="1" applyFill="1" applyBorder="1" applyAlignment="1">
      <alignment horizontal="right" vertical="center"/>
    </xf>
    <xf numFmtId="44" fontId="6" fillId="2" borderId="8" xfId="1" applyFont="1" applyFill="1" applyBorder="1" applyAlignment="1">
      <alignment horizontal="right" vertical="center"/>
    </xf>
    <xf numFmtId="10" fontId="6" fillId="2" borderId="7" xfId="0" applyNumberFormat="1" applyFont="1" applyFill="1" applyBorder="1" applyAlignment="1">
      <alignment horizontal="right" vertical="center"/>
    </xf>
    <xf numFmtId="0" fontId="7" fillId="0" borderId="6" xfId="0" applyFont="1" applyFill="1" applyBorder="1" applyAlignment="1">
      <alignment horizontal="left" vertical="center"/>
    </xf>
    <xf numFmtId="0" fontId="7" fillId="0" borderId="7" xfId="0" applyFont="1" applyFill="1" applyBorder="1" applyAlignment="1">
      <alignment horizontal="right" vertical="center"/>
    </xf>
    <xf numFmtId="8" fontId="7" fillId="0" borderId="7" xfId="0" applyNumberFormat="1" applyFont="1" applyFill="1" applyBorder="1" applyAlignment="1">
      <alignment horizontal="right" vertical="center"/>
    </xf>
    <xf numFmtId="0" fontId="6" fillId="2" borderId="7" xfId="0" applyFont="1" applyFill="1" applyBorder="1" applyAlignment="1">
      <alignment horizontal="right" vertical="center"/>
    </xf>
    <xf numFmtId="8" fontId="7" fillId="0" borderId="8" xfId="0" applyNumberFormat="1" applyFont="1" applyFill="1" applyBorder="1" applyAlignment="1">
      <alignment horizontal="right" vertical="center"/>
    </xf>
    <xf numFmtId="0" fontId="7" fillId="0" borderId="9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center" vertical="center"/>
    </xf>
    <xf numFmtId="8" fontId="7" fillId="0" borderId="10" xfId="0" applyNumberFormat="1" applyFont="1" applyFill="1" applyBorder="1" applyAlignment="1">
      <alignment horizontal="right" vertical="center"/>
    </xf>
    <xf numFmtId="0" fontId="7" fillId="2" borderId="10" xfId="0" applyFont="1" applyFill="1" applyBorder="1" applyAlignment="1">
      <alignment horizontal="right" vertical="center"/>
    </xf>
    <xf numFmtId="0" fontId="7" fillId="2" borderId="11" xfId="0" applyFont="1" applyFill="1" applyBorder="1" applyAlignment="1">
      <alignment horizontal="right" vertical="center"/>
    </xf>
    <xf numFmtId="0" fontId="14" fillId="0" borderId="0" xfId="0" applyFont="1" applyAlignment="1">
      <alignment horizontal="justify" vertical="center"/>
    </xf>
    <xf numFmtId="8" fontId="14" fillId="0" borderId="0" xfId="0" applyNumberFormat="1" applyFont="1" applyAlignment="1">
      <alignment horizontal="justify" vertical="center"/>
    </xf>
    <xf numFmtId="0" fontId="1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8" fontId="4" fillId="0" borderId="15" xfId="0" applyNumberFormat="1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8" fontId="4" fillId="0" borderId="17" xfId="0" applyNumberFormat="1" applyFont="1" applyBorder="1" applyAlignment="1">
      <alignment vertical="center"/>
    </xf>
    <xf numFmtId="166" fontId="8" fillId="0" borderId="13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vertical="center"/>
    </xf>
    <xf numFmtId="0" fontId="8" fillId="0" borderId="15" xfId="0" applyFont="1" applyBorder="1" applyAlignment="1">
      <alignment horizontal="center" vertical="center"/>
    </xf>
    <xf numFmtId="165" fontId="8" fillId="0" borderId="15" xfId="0" applyNumberFormat="1" applyFont="1" applyBorder="1" applyAlignment="1">
      <alignment horizontal="center" vertical="center"/>
    </xf>
    <xf numFmtId="44" fontId="8" fillId="0" borderId="16" xfId="1" applyFont="1" applyBorder="1" applyAlignment="1">
      <alignment vertical="center"/>
    </xf>
    <xf numFmtId="44" fontId="8" fillId="0" borderId="17" xfId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8" fontId="4" fillId="0" borderId="0" xfId="0" applyNumberFormat="1" applyFont="1" applyBorder="1" applyAlignment="1">
      <alignment vertical="center"/>
    </xf>
    <xf numFmtId="0" fontId="16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2" xfId="0" applyBorder="1" applyAlignment="1">
      <alignment vertical="center"/>
    </xf>
    <xf numFmtId="0" fontId="15" fillId="0" borderId="18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8" fontId="0" fillId="0" borderId="19" xfId="0" applyNumberFormat="1" applyBorder="1" applyAlignment="1">
      <alignment vertical="center"/>
    </xf>
    <xf numFmtId="10" fontId="0" fillId="0" borderId="19" xfId="0" applyNumberFormat="1" applyBorder="1" applyAlignment="1">
      <alignment vertical="center"/>
    </xf>
    <xf numFmtId="8" fontId="0" fillId="0" borderId="0" xfId="0" applyNumberFormat="1" applyAlignment="1">
      <alignment vertical="center"/>
    </xf>
    <xf numFmtId="4" fontId="0" fillId="0" borderId="0" xfId="0" applyNumberFormat="1" applyAlignment="1">
      <alignment vertical="center"/>
    </xf>
    <xf numFmtId="164" fontId="0" fillId="0" borderId="19" xfId="0" applyNumberForma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5" xfId="0" applyBorder="1" applyAlignment="1">
      <alignment vertical="center"/>
    </xf>
    <xf numFmtId="8" fontId="0" fillId="0" borderId="15" xfId="0" applyNumberFormat="1" applyBorder="1" applyAlignment="1">
      <alignment vertical="center"/>
    </xf>
    <xf numFmtId="8" fontId="0" fillId="0" borderId="17" xfId="0" applyNumberFormat="1" applyBorder="1" applyAlignment="1">
      <alignment vertical="center"/>
    </xf>
    <xf numFmtId="43" fontId="0" fillId="0" borderId="15" xfId="3" applyFont="1" applyBorder="1" applyAlignment="1">
      <alignment vertical="center"/>
    </xf>
    <xf numFmtId="167" fontId="0" fillId="0" borderId="15" xfId="3" applyNumberFormat="1" applyFont="1" applyBorder="1" applyAlignment="1">
      <alignment vertical="center"/>
    </xf>
    <xf numFmtId="43" fontId="0" fillId="0" borderId="19" xfId="3" applyFont="1" applyBorder="1" applyAlignment="1">
      <alignment vertical="center"/>
    </xf>
    <xf numFmtId="167" fontId="0" fillId="0" borderId="19" xfId="3" applyNumberFormat="1" applyFont="1" applyBorder="1" applyAlignment="1">
      <alignment vertical="center"/>
    </xf>
    <xf numFmtId="167" fontId="0" fillId="0" borderId="17" xfId="0" applyNumberFormat="1" applyBorder="1" applyAlignment="1">
      <alignment vertical="center"/>
    </xf>
    <xf numFmtId="167" fontId="0" fillId="0" borderId="19" xfId="0" applyNumberFormat="1" applyBorder="1" applyAlignment="1">
      <alignment vertical="center"/>
    </xf>
    <xf numFmtId="43" fontId="0" fillId="0" borderId="17" xfId="3" applyFont="1" applyBorder="1" applyAlignment="1">
      <alignment vertical="center"/>
    </xf>
    <xf numFmtId="167" fontId="0" fillId="0" borderId="0" xfId="0" applyNumberFormat="1" applyAlignment="1">
      <alignment vertical="center"/>
    </xf>
    <xf numFmtId="0" fontId="0" fillId="0" borderId="18" xfId="0" applyBorder="1" applyAlignment="1">
      <alignment vertical="center"/>
    </xf>
    <xf numFmtId="0" fontId="0" fillId="0" borderId="13" xfId="0" applyBorder="1" applyAlignment="1">
      <alignment vertical="center"/>
    </xf>
    <xf numFmtId="0" fontId="15" fillId="0" borderId="14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8" fontId="0" fillId="0" borderId="20" xfId="0" applyNumberFormat="1" applyBorder="1" applyAlignment="1">
      <alignment vertical="center"/>
    </xf>
    <xf numFmtId="43" fontId="0" fillId="0" borderId="13" xfId="0" applyNumberFormat="1" applyBorder="1" applyAlignment="1">
      <alignment vertical="center"/>
    </xf>
    <xf numFmtId="0" fontId="17" fillId="0" borderId="19" xfId="0" applyFont="1" applyBorder="1" applyAlignment="1">
      <alignment horizontal="center" vertical="center"/>
    </xf>
    <xf numFmtId="0" fontId="17" fillId="0" borderId="19" xfId="0" applyFont="1" applyBorder="1" applyAlignment="1">
      <alignment vertical="center"/>
    </xf>
    <xf numFmtId="43" fontId="17" fillId="0" borderId="19" xfId="3" applyFont="1" applyBorder="1" applyAlignment="1">
      <alignment horizontal="right" vertical="center"/>
    </xf>
    <xf numFmtId="0" fontId="17" fillId="0" borderId="21" xfId="0" applyFont="1" applyBorder="1" applyAlignment="1">
      <alignment vertical="center" wrapText="1"/>
    </xf>
    <xf numFmtId="0" fontId="17" fillId="0" borderId="19" xfId="0" applyFont="1" applyFill="1" applyBorder="1" applyAlignment="1">
      <alignment horizontal="center" vertical="center"/>
    </xf>
    <xf numFmtId="0" fontId="17" fillId="0" borderId="19" xfId="0" applyFont="1" applyFill="1" applyBorder="1" applyAlignment="1">
      <alignment vertical="center"/>
    </xf>
    <xf numFmtId="43" fontId="17" fillId="0" borderId="19" xfId="3" applyFont="1" applyBorder="1" applyAlignment="1">
      <alignment horizontal="right"/>
    </xf>
    <xf numFmtId="14" fontId="17" fillId="0" borderId="22" xfId="0" applyNumberFormat="1" applyFont="1" applyBorder="1" applyAlignment="1">
      <alignment vertical="center"/>
    </xf>
    <xf numFmtId="44" fontId="17" fillId="0" borderId="19" xfId="3" applyNumberFormat="1" applyFont="1" applyBorder="1" applyAlignment="1">
      <alignment horizontal="right"/>
    </xf>
    <xf numFmtId="8" fontId="0" fillId="0" borderId="19" xfId="3" applyNumberFormat="1" applyFont="1" applyBorder="1" applyAlignment="1">
      <alignment vertical="center"/>
    </xf>
    <xf numFmtId="43" fontId="0" fillId="0" borderId="0" xfId="0" applyNumberFormat="1" applyAlignment="1">
      <alignment vertical="center"/>
    </xf>
    <xf numFmtId="0" fontId="18" fillId="0" borderId="14" xfId="0" applyFont="1" applyBorder="1" applyAlignment="1">
      <alignment vertical="center"/>
    </xf>
    <xf numFmtId="43" fontId="18" fillId="0" borderId="15" xfId="0" applyNumberFormat="1" applyFont="1" applyBorder="1" applyAlignment="1">
      <alignment vertical="center"/>
    </xf>
    <xf numFmtId="43" fontId="18" fillId="0" borderId="15" xfId="3" applyFont="1" applyBorder="1" applyAlignment="1">
      <alignment vertical="center"/>
    </xf>
    <xf numFmtId="0" fontId="18" fillId="0" borderId="16" xfId="0" applyFont="1" applyBorder="1" applyAlignment="1">
      <alignment vertical="center"/>
    </xf>
    <xf numFmtId="43" fontId="18" fillId="0" borderId="17" xfId="3" applyFont="1" applyBorder="1" applyAlignment="1">
      <alignment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2" fillId="0" borderId="0" xfId="0" applyFont="1" applyAlignment="1">
      <alignment horizontal="justify" vertical="center"/>
    </xf>
    <xf numFmtId="0" fontId="3" fillId="0" borderId="0" xfId="0" applyFont="1" applyAlignment="1">
      <alignment vertical="center"/>
    </xf>
    <xf numFmtId="0" fontId="6" fillId="0" borderId="3" xfId="0" applyFont="1" applyFill="1" applyBorder="1" applyAlignment="1">
      <alignment horizontal="justify" vertical="center"/>
    </xf>
    <xf numFmtId="0" fontId="6" fillId="0" borderId="6" xfId="0" applyFont="1" applyFill="1" applyBorder="1" applyAlignment="1">
      <alignment horizontal="justify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8" fontId="4" fillId="0" borderId="0" xfId="0" applyNumberFormat="1" applyFont="1" applyAlignment="1">
      <alignment vertical="center"/>
    </xf>
    <xf numFmtId="44" fontId="0" fillId="0" borderId="0" xfId="0" applyNumberFormat="1" applyAlignment="1">
      <alignment vertical="center"/>
    </xf>
    <xf numFmtId="0" fontId="15" fillId="0" borderId="0" xfId="0" applyFont="1" applyAlignment="1">
      <alignment vertical="center"/>
    </xf>
  </cellXfs>
  <cellStyles count="4">
    <cellStyle name="Milliers" xfId="3" builtinId="3"/>
    <cellStyle name="Monétaire" xfId="1" builtinId="4"/>
    <cellStyle name="Normal" xfId="0" builtinId="0"/>
    <cellStyle name="Pourcentage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1555750</xdr:colOff>
      <xdr:row>14</xdr:row>
      <xdr:rowOff>95250</xdr:rowOff>
    </xdr:from>
    <xdr:to>
      <xdr:col>0</xdr:col>
      <xdr:colOff>2730500</xdr:colOff>
      <xdr:row>16</xdr:row>
      <xdr:rowOff>148166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555750" y="3028950"/>
          <a:ext cx="1174750" cy="49106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200" b="1">
              <a:solidFill>
                <a:srgbClr val="FF0000"/>
              </a:solidFill>
            </a:rPr>
            <a:t>2300*98,25%= 2259,75</a:t>
          </a:r>
        </a:p>
      </xdr:txBody>
    </xdr:sp>
    <xdr:clientData/>
  </xdr:twoCellAnchor>
  <xdr:twoCellAnchor>
    <xdr:from>
      <xdr:col>0</xdr:col>
      <xdr:colOff>2719917</xdr:colOff>
      <xdr:row>27</xdr:row>
      <xdr:rowOff>52917</xdr:rowOff>
    </xdr:from>
    <xdr:to>
      <xdr:col>1</xdr:col>
      <xdr:colOff>613834</xdr:colOff>
      <xdr:row>29</xdr:row>
      <xdr:rowOff>42333</xdr:rowOff>
    </xdr:to>
    <xdr:sp macro="" textlink="">
      <xdr:nvSpPr>
        <xdr:cNvPr id="3" name="ZoneText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719917" y="6138334"/>
          <a:ext cx="984250" cy="43391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r-FR" sz="1100" b="1">
              <a:solidFill>
                <a:srgbClr val="FF0000"/>
              </a:solidFill>
            </a:rPr>
            <a:t>61,85+23,70 =90,60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lain\Desktop\FOAD%20COMPTA\CYCLE%201%20INITIATION\vid&#233;o%208%20La%20paie%20et%20les%20charges%20sociales\VIDEO%208%20Le%20salaire%20et%20les%20charges%20social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 12 Grille de cotisations"/>
      <sheetName val=" bulletin non-cadre"/>
      <sheetName val=" enonce application"/>
      <sheetName val="corrigé application"/>
      <sheetName val=" bulletin non-cadre exemple"/>
      <sheetName val="corrigé application (2)"/>
      <sheetName val="Feuil2"/>
    </sheetNames>
    <sheetDataSet>
      <sheetData sheetId="0">
        <row r="21">
          <cell r="C21">
            <v>6.9000000000000006E-2</v>
          </cell>
          <cell r="D21">
            <v>8.5500000000000007E-2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4"/>
  <sheetViews>
    <sheetView topLeftCell="A10" zoomScale="90" zoomScaleNormal="90" workbookViewId="0">
      <selection activeCell="K26" sqref="K26"/>
    </sheetView>
  </sheetViews>
  <sheetFormatPr baseColWidth="10" defaultRowHeight="12" x14ac:dyDescent="0.25"/>
  <cols>
    <col min="1" max="1" width="46.28515625" style="1" customWidth="1"/>
    <col min="2" max="2" width="16" style="1" customWidth="1"/>
    <col min="3" max="3" width="14.140625" style="1" customWidth="1"/>
    <col min="4" max="4" width="14.7109375" style="1" customWidth="1"/>
    <col min="5" max="5" width="14.28515625" style="1" bestFit="1" customWidth="1"/>
    <col min="6" max="6" width="13.85546875" style="1" bestFit="1" customWidth="1"/>
    <col min="7" max="7" width="4" style="1" customWidth="1"/>
    <col min="8" max="8" width="13.28515625" style="1" bestFit="1" customWidth="1"/>
    <col min="9" max="9" width="23.140625" style="1" bestFit="1" customWidth="1"/>
    <col min="10" max="16384" width="11.42578125" style="1"/>
  </cols>
  <sheetData>
    <row r="1" spans="1:9" ht="18" x14ac:dyDescent="0.25">
      <c r="A1" s="112" t="s">
        <v>0</v>
      </c>
      <c r="B1" s="113"/>
      <c r="C1" s="113"/>
      <c r="D1" s="113"/>
      <c r="E1" s="113"/>
      <c r="F1" s="1">
        <v>1.3899999999999999E-2</v>
      </c>
      <c r="H1" s="1">
        <f>0.2809/0.6</f>
        <v>0.46816666666666668</v>
      </c>
      <c r="I1" s="1">
        <f>2300*F1</f>
        <v>31.97</v>
      </c>
    </row>
    <row r="2" spans="1:9" ht="15" thickBot="1" x14ac:dyDescent="0.3">
      <c r="C2" s="2"/>
      <c r="D2" s="2"/>
      <c r="E2" s="2"/>
      <c r="F2" s="2"/>
      <c r="H2" s="1">
        <f>((1.6*9.76*35*52/12/2300)-1)</f>
        <v>2.9750724637680914E-2</v>
      </c>
    </row>
    <row r="3" spans="1:9" ht="24" customHeight="1" thickBot="1" x14ac:dyDescent="0.3">
      <c r="A3" s="3" t="s">
        <v>1</v>
      </c>
      <c r="B3" s="4">
        <v>2300</v>
      </c>
      <c r="C3" s="5"/>
      <c r="D3" s="5"/>
      <c r="E3" s="5"/>
      <c r="F3" s="5"/>
      <c r="H3" s="19">
        <f>H2*H1</f>
        <v>1.3928297584540948E-2</v>
      </c>
    </row>
    <row r="4" spans="1:9" ht="18" customHeight="1" x14ac:dyDescent="0.25">
      <c r="A4" s="114"/>
      <c r="B4" s="116" t="s">
        <v>2</v>
      </c>
      <c r="C4" s="116" t="s">
        <v>3</v>
      </c>
      <c r="D4" s="116" t="s">
        <v>4</v>
      </c>
      <c r="E4" s="118" t="s">
        <v>5</v>
      </c>
      <c r="F4" s="110" t="s">
        <v>6</v>
      </c>
    </row>
    <row r="5" spans="1:9" ht="18" customHeight="1" x14ac:dyDescent="0.25">
      <c r="A5" s="115"/>
      <c r="B5" s="117"/>
      <c r="C5" s="117"/>
      <c r="D5" s="117"/>
      <c r="E5" s="119"/>
      <c r="F5" s="111"/>
    </row>
    <row r="6" spans="1:9" ht="17.25" customHeight="1" thickBot="1" x14ac:dyDescent="0.3">
      <c r="A6" s="6" t="s">
        <v>7</v>
      </c>
      <c r="B6" s="7">
        <f>$B$3</f>
        <v>2300</v>
      </c>
      <c r="C6" s="8">
        <v>7.4999999999999997E-3</v>
      </c>
      <c r="D6" s="7">
        <f>B6*C6</f>
        <v>17.25</v>
      </c>
      <c r="E6" s="9">
        <v>0.12889999999999999</v>
      </c>
      <c r="F6" s="10">
        <f>B6*E6</f>
        <v>296.46999999999997</v>
      </c>
    </row>
    <row r="7" spans="1:9" ht="17.25" customHeight="1" x14ac:dyDescent="0.25">
      <c r="A7" s="6" t="s">
        <v>8</v>
      </c>
      <c r="B7" s="7">
        <f>B6</f>
        <v>2300</v>
      </c>
      <c r="C7" s="8">
        <f>'[1]v 12 Grille de cotisations'!C21</f>
        <v>6.9000000000000006E-2</v>
      </c>
      <c r="D7" s="7">
        <f t="shared" ref="D7:D8" si="0">B7*C7</f>
        <v>158.70000000000002</v>
      </c>
      <c r="E7" s="9">
        <f>'[1]v 12 Grille de cotisations'!D21</f>
        <v>8.5500000000000007E-2</v>
      </c>
      <c r="F7" s="10">
        <f t="shared" ref="F7:F14" si="1">B7*E7</f>
        <v>196.65</v>
      </c>
      <c r="H7" s="47" t="s">
        <v>34</v>
      </c>
      <c r="I7" s="48"/>
    </row>
    <row r="8" spans="1:9" ht="17.25" customHeight="1" x14ac:dyDescent="0.25">
      <c r="A8" s="6" t="s">
        <v>8</v>
      </c>
      <c r="B8" s="7">
        <f>B7</f>
        <v>2300</v>
      </c>
      <c r="C8" s="8">
        <v>4.0000000000000001E-3</v>
      </c>
      <c r="D8" s="7">
        <f t="shared" si="0"/>
        <v>9.2000000000000011</v>
      </c>
      <c r="E8" s="9">
        <v>1.9E-2</v>
      </c>
      <c r="F8" s="10">
        <f t="shared" si="1"/>
        <v>43.699999999999996</v>
      </c>
      <c r="H8" s="49" t="s">
        <v>3</v>
      </c>
      <c r="I8" s="50">
        <f>+D21</f>
        <v>55.2</v>
      </c>
    </row>
    <row r="9" spans="1:9" ht="17.25" customHeight="1" thickBot="1" x14ac:dyDescent="0.3">
      <c r="A9" s="6" t="s">
        <v>9</v>
      </c>
      <c r="B9" s="7">
        <f t="shared" ref="B9:B14" si="2">B8</f>
        <v>2300</v>
      </c>
      <c r="C9" s="11"/>
      <c r="D9" s="12"/>
      <c r="E9" s="13">
        <v>1.0500000000000001E-2</v>
      </c>
      <c r="F9" s="10">
        <f t="shared" si="1"/>
        <v>24.150000000000002</v>
      </c>
      <c r="H9" s="51" t="s">
        <v>5</v>
      </c>
      <c r="I9" s="52">
        <f>+F21+F22</f>
        <v>97.75</v>
      </c>
    </row>
    <row r="10" spans="1:9" ht="17.25" customHeight="1" thickBot="1" x14ac:dyDescent="0.3">
      <c r="A10" s="6" t="s">
        <v>10</v>
      </c>
      <c r="B10" s="7">
        <f t="shared" si="2"/>
        <v>2300</v>
      </c>
      <c r="C10" s="11"/>
      <c r="D10" s="12"/>
      <c r="E10" s="9">
        <v>3.4500000000000003E-2</v>
      </c>
      <c r="F10" s="10">
        <f t="shared" si="1"/>
        <v>79.350000000000009</v>
      </c>
    </row>
    <row r="11" spans="1:9" ht="17.25" customHeight="1" x14ac:dyDescent="0.25">
      <c r="A11" s="6" t="s">
        <v>11</v>
      </c>
      <c r="B11" s="7">
        <f t="shared" si="2"/>
        <v>2300</v>
      </c>
      <c r="C11" s="11"/>
      <c r="D11" s="12"/>
      <c r="E11" s="9">
        <v>1E-3</v>
      </c>
      <c r="F11" s="10">
        <f t="shared" si="1"/>
        <v>2.3000000000000003</v>
      </c>
      <c r="H11" s="47" t="s">
        <v>30</v>
      </c>
      <c r="I11" s="48"/>
    </row>
    <row r="12" spans="1:9" ht="17.25" customHeight="1" x14ac:dyDescent="0.25">
      <c r="A12" s="6" t="s">
        <v>12</v>
      </c>
      <c r="B12" s="7">
        <f t="shared" si="2"/>
        <v>2300</v>
      </c>
      <c r="C12" s="11"/>
      <c r="D12" s="12"/>
      <c r="E12" s="9">
        <v>3.0000000000000001E-3</v>
      </c>
      <c r="F12" s="10">
        <f t="shared" si="1"/>
        <v>6.9</v>
      </c>
      <c r="H12" s="49" t="s">
        <v>3</v>
      </c>
      <c r="I12" s="50">
        <f>D6+D7+D8+D15+D16+D17+D28+D29+D30</f>
        <v>373.178</v>
      </c>
    </row>
    <row r="13" spans="1:9" ht="17.25" customHeight="1" thickBot="1" x14ac:dyDescent="0.3">
      <c r="A13" s="6" t="s">
        <v>13</v>
      </c>
      <c r="B13" s="7">
        <f t="shared" si="2"/>
        <v>2300</v>
      </c>
      <c r="C13" s="11"/>
      <c r="D13" s="12"/>
      <c r="E13" s="9">
        <v>0.02</v>
      </c>
      <c r="F13" s="10">
        <f t="shared" si="1"/>
        <v>46</v>
      </c>
      <c r="H13" s="51" t="s">
        <v>5</v>
      </c>
      <c r="I13" s="52">
        <f>F6+F7+F8+F9+F10+F11+F12+F13+F18+F19+F14</f>
        <v>664.14800000000002</v>
      </c>
    </row>
    <row r="14" spans="1:9" ht="17.25" customHeight="1" x14ac:dyDescent="0.25">
      <c r="A14" s="6" t="s">
        <v>36</v>
      </c>
      <c r="B14" s="7">
        <f t="shared" si="2"/>
        <v>2300</v>
      </c>
      <c r="C14" s="11"/>
      <c r="D14" s="12"/>
      <c r="E14" s="9">
        <v>1E-4</v>
      </c>
      <c r="F14" s="10">
        <f t="shared" si="1"/>
        <v>0.23</v>
      </c>
      <c r="H14" s="59"/>
      <c r="I14" s="60"/>
    </row>
    <row r="15" spans="1:9" ht="17.25" customHeight="1" thickBot="1" x14ac:dyDescent="0.3">
      <c r="A15" s="6" t="s">
        <v>14</v>
      </c>
      <c r="B15" s="7">
        <f>$B$3*0.9825</f>
        <v>2259.75</v>
      </c>
      <c r="C15" s="8">
        <v>2.4E-2</v>
      </c>
      <c r="D15" s="7">
        <f t="shared" ref="D15:D17" si="3">B15*C15</f>
        <v>54.234000000000002</v>
      </c>
      <c r="E15" s="14"/>
      <c r="F15" s="15"/>
      <c r="G15" s="16"/>
    </row>
    <row r="16" spans="1:9" ht="17.25" customHeight="1" x14ac:dyDescent="0.25">
      <c r="A16" s="6" t="s">
        <v>15</v>
      </c>
      <c r="B16" s="7">
        <f t="shared" ref="B16:B17" si="4">$B$3*0.9825</f>
        <v>2259.75</v>
      </c>
      <c r="C16" s="8">
        <v>5.0999999999999997E-2</v>
      </c>
      <c r="D16" s="7">
        <f t="shared" si="3"/>
        <v>115.24724999999999</v>
      </c>
      <c r="E16" s="14"/>
      <c r="F16" s="15"/>
      <c r="H16" s="47" t="s">
        <v>31</v>
      </c>
      <c r="I16" s="48"/>
    </row>
    <row r="17" spans="1:11" ht="17.25" customHeight="1" x14ac:dyDescent="0.25">
      <c r="A17" s="6" t="s">
        <v>16</v>
      </c>
      <c r="B17" s="7">
        <f t="shared" si="4"/>
        <v>2259.75</v>
      </c>
      <c r="C17" s="8">
        <v>5.0000000000000001E-3</v>
      </c>
      <c r="D17" s="7">
        <f t="shared" si="3"/>
        <v>11.29875</v>
      </c>
      <c r="E17" s="14"/>
      <c r="F17" s="15"/>
      <c r="H17" s="49" t="s">
        <v>3</v>
      </c>
      <c r="I17" s="50">
        <f>D24+D25</f>
        <v>89.7</v>
      </c>
    </row>
    <row r="18" spans="1:11" ht="17.25" customHeight="1" thickBot="1" x14ac:dyDescent="0.3">
      <c r="A18" s="6" t="s">
        <v>17</v>
      </c>
      <c r="B18" s="7">
        <f>$B$3</f>
        <v>2300</v>
      </c>
      <c r="C18" s="17"/>
      <c r="D18" s="7"/>
      <c r="E18" s="18">
        <v>1.6000000000000001E-4</v>
      </c>
      <c r="F18" s="10">
        <f t="shared" ref="F18" si="5">B18*E18</f>
        <v>0.36800000000000005</v>
      </c>
      <c r="H18" s="51" t="s">
        <v>5</v>
      </c>
      <c r="I18" s="52">
        <f>F24+F25</f>
        <v>134.55000000000001</v>
      </c>
    </row>
    <row r="19" spans="1:11" ht="17.25" customHeight="1" thickBot="1" x14ac:dyDescent="0.3">
      <c r="A19" s="6" t="s">
        <v>37</v>
      </c>
      <c r="B19" s="7"/>
      <c r="C19" s="17"/>
      <c r="D19" s="7"/>
      <c r="E19" s="18"/>
      <c r="F19" s="20">
        <v>-31.97</v>
      </c>
      <c r="H19" s="19"/>
    </row>
    <row r="20" spans="1:11" ht="17.25" customHeight="1" x14ac:dyDescent="0.25">
      <c r="A20" s="21" t="s">
        <v>18</v>
      </c>
      <c r="B20" s="22"/>
      <c r="C20" s="11"/>
      <c r="D20" s="11"/>
      <c r="E20" s="14"/>
      <c r="F20" s="23"/>
      <c r="H20" s="47" t="s">
        <v>32</v>
      </c>
      <c r="I20" s="48"/>
    </row>
    <row r="21" spans="1:11" ht="17.25" customHeight="1" x14ac:dyDescent="0.25">
      <c r="A21" s="6" t="s">
        <v>19</v>
      </c>
      <c r="B21" s="7">
        <f t="shared" ref="B21:B25" si="6">$B$3</f>
        <v>2300</v>
      </c>
      <c r="C21" s="8">
        <v>2.4E-2</v>
      </c>
      <c r="D21" s="7">
        <f t="shared" ref="D21" si="7">B21*C21</f>
        <v>55.2</v>
      </c>
      <c r="E21" s="9">
        <v>0.04</v>
      </c>
      <c r="F21" s="10">
        <f t="shared" ref="F21:F22" si="8">B21*E21</f>
        <v>92</v>
      </c>
      <c r="H21" s="49" t="s">
        <v>3</v>
      </c>
      <c r="I21" s="50">
        <f>D26+D27</f>
        <v>40.950000000000003</v>
      </c>
    </row>
    <row r="22" spans="1:11" ht="17.25" customHeight="1" thickBot="1" x14ac:dyDescent="0.3">
      <c r="A22" s="24" t="s">
        <v>20</v>
      </c>
      <c r="B22" s="7">
        <f t="shared" si="6"/>
        <v>2300</v>
      </c>
      <c r="C22" s="11"/>
      <c r="D22" s="12"/>
      <c r="E22" s="9">
        <v>2.5000000000000001E-3</v>
      </c>
      <c r="F22" s="10">
        <f t="shared" si="8"/>
        <v>5.75</v>
      </c>
      <c r="H22" s="51" t="s">
        <v>5</v>
      </c>
      <c r="I22" s="52">
        <f>F26+F27</f>
        <v>90.6</v>
      </c>
    </row>
    <row r="23" spans="1:11" ht="17.25" customHeight="1" thickBot="1" x14ac:dyDescent="0.3">
      <c r="A23" s="21" t="s">
        <v>21</v>
      </c>
      <c r="B23" s="12"/>
      <c r="C23" s="11"/>
      <c r="D23" s="12"/>
      <c r="E23" s="14"/>
      <c r="F23" s="15"/>
      <c r="G23" s="25"/>
    </row>
    <row r="24" spans="1:11" ht="17.25" customHeight="1" x14ac:dyDescent="0.25">
      <c r="A24" s="6" t="s">
        <v>22</v>
      </c>
      <c r="B24" s="7">
        <f t="shared" si="6"/>
        <v>2300</v>
      </c>
      <c r="C24" s="8">
        <v>3.1E-2</v>
      </c>
      <c r="D24" s="7">
        <f>B24*C24</f>
        <v>71.3</v>
      </c>
      <c r="E24" s="9">
        <v>4.65E-2</v>
      </c>
      <c r="F24" s="10">
        <f t="shared" ref="F24:F25" si="9">B24*E24</f>
        <v>106.95</v>
      </c>
      <c r="G24" s="25"/>
      <c r="H24" s="47" t="s">
        <v>33</v>
      </c>
      <c r="I24" s="48"/>
    </row>
    <row r="25" spans="1:11" ht="17.25" customHeight="1" x14ac:dyDescent="0.25">
      <c r="A25" s="6" t="s">
        <v>23</v>
      </c>
      <c r="B25" s="7">
        <f t="shared" si="6"/>
        <v>2300</v>
      </c>
      <c r="C25" s="8">
        <v>8.0000000000000002E-3</v>
      </c>
      <c r="D25" s="7">
        <f t="shared" ref="D25" si="10">B25*C25</f>
        <v>18.400000000000002</v>
      </c>
      <c r="E25" s="9">
        <v>1.2E-2</v>
      </c>
      <c r="F25" s="10">
        <f t="shared" si="9"/>
        <v>27.6</v>
      </c>
      <c r="G25" s="25"/>
      <c r="H25" s="49" t="s">
        <v>3</v>
      </c>
      <c r="I25" s="50">
        <f>I12+I17+I21+I8</f>
        <v>559.02800000000002</v>
      </c>
    </row>
    <row r="26" spans="1:11" ht="17.25" customHeight="1" thickBot="1" x14ac:dyDescent="0.3">
      <c r="A26" s="27" t="s">
        <v>24</v>
      </c>
      <c r="B26" s="28"/>
      <c r="C26" s="29"/>
      <c r="D26" s="28">
        <v>23.7</v>
      </c>
      <c r="E26" s="30"/>
      <c r="F26" s="31">
        <v>61.85</v>
      </c>
      <c r="G26" s="25"/>
      <c r="H26" s="51" t="s">
        <v>5</v>
      </c>
      <c r="I26" s="52">
        <f>I13+I18+I22+I9</f>
        <v>987.04800000000012</v>
      </c>
      <c r="K26" s="120"/>
    </row>
    <row r="27" spans="1:11" ht="17.25" customHeight="1" x14ac:dyDescent="0.25">
      <c r="A27" s="6" t="s">
        <v>25</v>
      </c>
      <c r="B27" s="7">
        <f>B25</f>
        <v>2300</v>
      </c>
      <c r="C27" s="8">
        <v>7.4999999999999997E-3</v>
      </c>
      <c r="D27" s="7">
        <f>B27*C27</f>
        <v>17.25</v>
      </c>
      <c r="E27" s="9">
        <v>1.2500000000000001E-2</v>
      </c>
      <c r="F27" s="32">
        <f>E27*B27</f>
        <v>28.75</v>
      </c>
      <c r="H27" s="26"/>
    </row>
    <row r="28" spans="1:11" ht="17.25" customHeight="1" thickBot="1" x14ac:dyDescent="0.3">
      <c r="A28" s="6" t="s">
        <v>26</v>
      </c>
      <c r="B28" s="7">
        <f>F26+F27</f>
        <v>90.6</v>
      </c>
      <c r="C28" s="8">
        <v>2.4E-2</v>
      </c>
      <c r="D28" s="7">
        <f>C28*B28</f>
        <v>2.1743999999999999</v>
      </c>
      <c r="E28" s="33"/>
      <c r="F28" s="32"/>
      <c r="H28" s="26"/>
    </row>
    <row r="29" spans="1:11" ht="17.25" customHeight="1" x14ac:dyDescent="0.25">
      <c r="A29" s="6" t="s">
        <v>27</v>
      </c>
      <c r="B29" s="7">
        <f>B28</f>
        <v>90.6</v>
      </c>
      <c r="C29" s="8">
        <v>5.0999999999999997E-2</v>
      </c>
      <c r="D29" s="7">
        <f t="shared" ref="D29:D30" si="11">C29*B29</f>
        <v>4.6205999999999996</v>
      </c>
      <c r="E29" s="33"/>
      <c r="F29" s="32"/>
      <c r="H29" s="54">
        <f>0.2809/0.6</f>
        <v>0.46816666666666668</v>
      </c>
      <c r="I29" s="53" t="s">
        <v>38</v>
      </c>
    </row>
    <row r="30" spans="1:11" ht="17.25" customHeight="1" x14ac:dyDescent="0.25">
      <c r="A30" s="6" t="s">
        <v>28</v>
      </c>
      <c r="B30" s="7">
        <f>B29</f>
        <v>90.6</v>
      </c>
      <c r="C30" s="8">
        <v>5.0000000000000001E-3</v>
      </c>
      <c r="D30" s="7">
        <f t="shared" si="11"/>
        <v>0.45299999999999996</v>
      </c>
      <c r="E30" s="33"/>
      <c r="F30" s="32"/>
      <c r="H30" s="54">
        <f>(1.6*9.76*151.6666/2300)-1</f>
        <v>2.9750272000000022E-2</v>
      </c>
      <c r="I30" s="55" t="s">
        <v>94</v>
      </c>
    </row>
    <row r="31" spans="1:11" ht="17.25" customHeight="1" x14ac:dyDescent="0.25">
      <c r="A31" s="6"/>
      <c r="B31" s="7"/>
      <c r="C31" s="8"/>
      <c r="D31" s="7"/>
      <c r="E31" s="33"/>
      <c r="F31" s="32"/>
      <c r="H31" s="54">
        <f>H30*H29</f>
        <v>1.3928085674666676E-2</v>
      </c>
      <c r="I31" s="56" t="s">
        <v>39</v>
      </c>
    </row>
    <row r="32" spans="1:11" ht="17.25" customHeight="1" thickBot="1" x14ac:dyDescent="0.3">
      <c r="A32" s="21" t="s">
        <v>40</v>
      </c>
      <c r="B32" s="7"/>
      <c r="C32" s="8"/>
      <c r="D32" s="7"/>
      <c r="E32" s="33"/>
      <c r="F32" s="32"/>
      <c r="H32" s="57">
        <f>2300*0.0139</f>
        <v>31.97</v>
      </c>
      <c r="I32" s="58" t="s">
        <v>95</v>
      </c>
    </row>
    <row r="33" spans="1:6" ht="17.25" customHeight="1" x14ac:dyDescent="0.25">
      <c r="A33" s="6" t="s">
        <v>41</v>
      </c>
      <c r="B33" s="7">
        <v>2300</v>
      </c>
      <c r="C33" s="8"/>
      <c r="D33" s="7"/>
      <c r="E33" s="33">
        <v>6.7999999999999996E-3</v>
      </c>
      <c r="F33" s="32">
        <f>E33*B33</f>
        <v>15.639999999999999</v>
      </c>
    </row>
    <row r="34" spans="1:6" ht="17.25" customHeight="1" x14ac:dyDescent="0.25">
      <c r="A34" s="6" t="s">
        <v>42</v>
      </c>
      <c r="B34" s="7">
        <v>2300</v>
      </c>
      <c r="C34" s="8"/>
      <c r="D34" s="7"/>
      <c r="E34" s="33">
        <v>5.4999999999999997E-3</v>
      </c>
      <c r="F34" s="32">
        <f>E34*B34</f>
        <v>12.649999999999999</v>
      </c>
    </row>
    <row r="35" spans="1:6" ht="17.25" customHeight="1" x14ac:dyDescent="0.25">
      <c r="A35" s="34" t="s">
        <v>29</v>
      </c>
      <c r="B35" s="35"/>
      <c r="C35" s="22"/>
      <c r="D35" s="36">
        <f>SUM(D6:D30)</f>
        <v>559.02799999999991</v>
      </c>
      <c r="E35" s="37"/>
      <c r="F35" s="38">
        <f>SUM(F6:F34)</f>
        <v>1015.3380000000001</v>
      </c>
    </row>
    <row r="36" spans="1:6" ht="17.25" customHeight="1" thickBot="1" x14ac:dyDescent="0.3">
      <c r="A36" s="39" t="s">
        <v>35</v>
      </c>
      <c r="B36" s="40"/>
      <c r="C36" s="41"/>
      <c r="D36" s="42">
        <f>B3-D35</f>
        <v>1740.9720000000002</v>
      </c>
      <c r="E36" s="43"/>
      <c r="F36" s="44"/>
    </row>
    <row r="37" spans="1:6" ht="24" customHeight="1" x14ac:dyDescent="0.25">
      <c r="A37" s="45"/>
      <c r="B37" s="45"/>
      <c r="C37" s="45"/>
      <c r="D37" s="46"/>
      <c r="E37" s="45"/>
      <c r="F37" s="46"/>
    </row>
    <row r="38" spans="1:6" ht="24" customHeight="1" x14ac:dyDescent="0.25">
      <c r="A38" s="45"/>
      <c r="B38" s="45"/>
      <c r="C38" s="45"/>
      <c r="D38" s="45"/>
      <c r="E38" s="45"/>
      <c r="F38" s="45"/>
    </row>
    <row r="39" spans="1:6" x14ac:dyDescent="0.25">
      <c r="A39" s="45"/>
      <c r="B39" s="45"/>
      <c r="C39" s="45"/>
      <c r="D39" s="45"/>
      <c r="E39" s="45"/>
      <c r="F39" s="45"/>
    </row>
    <row r="40" spans="1:6" x14ac:dyDescent="0.25">
      <c r="A40" s="45"/>
      <c r="B40" s="45"/>
      <c r="C40" s="45"/>
      <c r="D40" s="45"/>
      <c r="E40" s="45"/>
      <c r="F40" s="45"/>
    </row>
    <row r="41" spans="1:6" x14ac:dyDescent="0.25">
      <c r="A41" s="45"/>
      <c r="B41" s="45"/>
      <c r="C41" s="45"/>
      <c r="D41" s="45"/>
      <c r="E41" s="45"/>
      <c r="F41" s="45"/>
    </row>
    <row r="42" spans="1:6" x14ac:dyDescent="0.25">
      <c r="A42" s="45"/>
      <c r="B42" s="45"/>
      <c r="C42" s="45"/>
      <c r="D42" s="45"/>
      <c r="E42" s="45"/>
      <c r="F42" s="45"/>
    </row>
    <row r="43" spans="1:6" x14ac:dyDescent="0.25">
      <c r="A43" s="45"/>
      <c r="B43" s="45"/>
      <c r="C43" s="45"/>
      <c r="D43" s="45"/>
      <c r="E43" s="45"/>
      <c r="F43" s="45"/>
    </row>
    <row r="44" spans="1:6" x14ac:dyDescent="0.25">
      <c r="A44" s="45"/>
      <c r="B44" s="45"/>
      <c r="C44" s="45"/>
      <c r="D44" s="45"/>
      <c r="E44" s="45"/>
      <c r="F44" s="45"/>
    </row>
  </sheetData>
  <mergeCells count="7">
    <mergeCell ref="F4:F5"/>
    <mergeCell ref="A1:E1"/>
    <mergeCell ref="A4:A5"/>
    <mergeCell ref="B4:B5"/>
    <mergeCell ref="C4:C5"/>
    <mergeCell ref="D4:D5"/>
    <mergeCell ref="E4:E5"/>
  </mergeCells>
  <pageMargins left="0" right="0" top="0" bottom="0" header="0" footer="0"/>
  <pageSetup paperSize="9" scale="90" fitToHeight="0" orientation="landscape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tabSelected="1" topLeftCell="A31" workbookViewId="0">
      <selection activeCell="B48" sqref="B48"/>
    </sheetView>
  </sheetViews>
  <sheetFormatPr baseColWidth="10" defaultRowHeight="15" x14ac:dyDescent="0.25"/>
  <cols>
    <col min="1" max="1" width="58.7109375" style="62" customWidth="1"/>
    <col min="2" max="16384" width="11.42578125" style="62"/>
  </cols>
  <sheetData>
    <row r="1" spans="1:9" ht="18.75" x14ac:dyDescent="0.25">
      <c r="A1" s="61" t="s">
        <v>43</v>
      </c>
    </row>
    <row r="2" spans="1:9" ht="15.75" thickBot="1" x14ac:dyDescent="0.3"/>
    <row r="3" spans="1:9" ht="18.75" customHeight="1" x14ac:dyDescent="0.25">
      <c r="A3" s="63"/>
      <c r="B3" s="64" t="s">
        <v>44</v>
      </c>
      <c r="C3" s="64" t="s">
        <v>45</v>
      </c>
      <c r="D3" s="65" t="s">
        <v>46</v>
      </c>
      <c r="G3" s="69"/>
      <c r="H3" s="69"/>
    </row>
    <row r="4" spans="1:9" ht="18.75" customHeight="1" x14ac:dyDescent="0.25">
      <c r="A4" s="66" t="s">
        <v>48</v>
      </c>
      <c r="B4" s="81">
        <f>'bulletin non-cadre'!B3</f>
        <v>2300</v>
      </c>
      <c r="C4" s="68">
        <v>0.02</v>
      </c>
      <c r="D4" s="79">
        <f>C4*B4</f>
        <v>46</v>
      </c>
      <c r="E4" s="69"/>
      <c r="G4" s="104"/>
      <c r="H4" s="121"/>
    </row>
    <row r="5" spans="1:9" ht="18.75" customHeight="1" x14ac:dyDescent="0.25">
      <c r="A5" s="66" t="s">
        <v>49</v>
      </c>
      <c r="B5" s="81">
        <f>B4</f>
        <v>2300</v>
      </c>
      <c r="C5" s="68">
        <v>0.16239999999999999</v>
      </c>
      <c r="D5" s="79">
        <f t="shared" ref="D5:D16" si="0">C5*B5</f>
        <v>373.52</v>
      </c>
      <c r="E5" s="69"/>
      <c r="H5" s="70"/>
      <c r="I5" s="70"/>
    </row>
    <row r="6" spans="1:9" ht="18.75" customHeight="1" x14ac:dyDescent="0.25">
      <c r="A6" s="66" t="s">
        <v>50</v>
      </c>
      <c r="B6" s="81">
        <f>B5</f>
        <v>2300</v>
      </c>
      <c r="C6" s="68">
        <v>3.4500000000000003E-2</v>
      </c>
      <c r="D6" s="79">
        <f t="shared" si="0"/>
        <v>79.350000000000009</v>
      </c>
      <c r="E6" s="69"/>
      <c r="G6" s="70"/>
      <c r="H6" s="70"/>
      <c r="I6" s="70"/>
    </row>
    <row r="7" spans="1:9" ht="18.75" customHeight="1" x14ac:dyDescent="0.25">
      <c r="A7" s="66" t="s">
        <v>51</v>
      </c>
      <c r="B7" s="81"/>
      <c r="C7" s="68">
        <v>1.7999999999999999E-2</v>
      </c>
      <c r="D7" s="79">
        <f t="shared" si="0"/>
        <v>0</v>
      </c>
      <c r="E7" s="69"/>
    </row>
    <row r="8" spans="1:9" ht="18.75" customHeight="1" x14ac:dyDescent="0.25">
      <c r="A8" s="66" t="s">
        <v>52</v>
      </c>
      <c r="B8" s="81">
        <f>B6</f>
        <v>2300</v>
      </c>
      <c r="C8" s="68">
        <v>0.1545</v>
      </c>
      <c r="D8" s="79">
        <f t="shared" si="0"/>
        <v>355.35</v>
      </c>
      <c r="E8" s="69"/>
    </row>
    <row r="9" spans="1:9" ht="18.75" customHeight="1" x14ac:dyDescent="0.25">
      <c r="A9" s="66" t="s">
        <v>53</v>
      </c>
      <c r="B9" s="81">
        <f>B8</f>
        <v>2300</v>
      </c>
      <c r="C9" s="68">
        <v>1E-3</v>
      </c>
      <c r="D9" s="79">
        <f t="shared" si="0"/>
        <v>2.3000000000000003</v>
      </c>
      <c r="E9" s="69"/>
    </row>
    <row r="10" spans="1:9" ht="18.75" customHeight="1" x14ac:dyDescent="0.25">
      <c r="A10" s="66" t="s">
        <v>54</v>
      </c>
      <c r="B10" s="81">
        <f>B9</f>
        <v>2300</v>
      </c>
      <c r="C10" s="68">
        <v>1.0500000000000001E-2</v>
      </c>
      <c r="D10" s="79">
        <f t="shared" si="0"/>
        <v>24.150000000000002</v>
      </c>
      <c r="E10" s="69"/>
      <c r="I10" s="70"/>
    </row>
    <row r="11" spans="1:9" ht="29.25" customHeight="1" x14ac:dyDescent="0.25">
      <c r="A11" s="66" t="s">
        <v>55</v>
      </c>
      <c r="B11" s="81">
        <f>'bulletin non-cadre'!B15+'bulletin non-cadre'!B28</f>
        <v>2350.35</v>
      </c>
      <c r="C11" s="68">
        <v>0.08</v>
      </c>
      <c r="D11" s="79">
        <f t="shared" si="0"/>
        <v>188.02799999999999</v>
      </c>
      <c r="E11" s="69"/>
    </row>
    <row r="12" spans="1:9" ht="18.75" customHeight="1" x14ac:dyDescent="0.25">
      <c r="A12" s="66" t="s">
        <v>56</v>
      </c>
      <c r="B12" s="81">
        <f>B10</f>
        <v>2300</v>
      </c>
      <c r="C12" s="71">
        <v>1.6000000000000001E-4</v>
      </c>
      <c r="D12" s="79">
        <f t="shared" si="0"/>
        <v>0.36800000000000005</v>
      </c>
      <c r="E12" s="69"/>
    </row>
    <row r="13" spans="1:9" ht="18.75" customHeight="1" x14ac:dyDescent="0.25">
      <c r="A13" s="66" t="s">
        <v>57</v>
      </c>
      <c r="B13" s="81">
        <f>B12</f>
        <v>2300</v>
      </c>
      <c r="C13" s="68">
        <v>1E-4</v>
      </c>
      <c r="D13" s="79">
        <f t="shared" si="0"/>
        <v>0.23</v>
      </c>
      <c r="E13" s="69"/>
    </row>
    <row r="14" spans="1:9" ht="18.75" customHeight="1" x14ac:dyDescent="0.25">
      <c r="A14" s="66" t="s">
        <v>58</v>
      </c>
      <c r="B14" s="81"/>
      <c r="C14" s="72"/>
      <c r="D14" s="79">
        <f>'bulletin non-cadre'!F19</f>
        <v>-31.97</v>
      </c>
      <c r="E14" s="69"/>
    </row>
    <row r="15" spans="1:9" ht="18.75" customHeight="1" x14ac:dyDescent="0.25">
      <c r="A15" s="66" t="s">
        <v>59</v>
      </c>
      <c r="B15" s="81">
        <f>B13</f>
        <v>2300</v>
      </c>
      <c r="C15" s="68">
        <v>6.4000000000000001E-2</v>
      </c>
      <c r="D15" s="79">
        <f t="shared" si="0"/>
        <v>147.20000000000002</v>
      </c>
      <c r="E15" s="69"/>
    </row>
    <row r="16" spans="1:9" ht="18.75" customHeight="1" x14ac:dyDescent="0.25">
      <c r="A16" s="66" t="s">
        <v>60</v>
      </c>
      <c r="B16" s="81">
        <f>B15</f>
        <v>2300</v>
      </c>
      <c r="C16" s="68">
        <v>2E-3</v>
      </c>
      <c r="D16" s="79">
        <f t="shared" si="0"/>
        <v>4.6000000000000005</v>
      </c>
      <c r="E16" s="69"/>
      <c r="G16" s="70"/>
      <c r="H16" s="70"/>
      <c r="I16" s="70"/>
    </row>
    <row r="17" spans="1:9" ht="18.75" customHeight="1" thickBot="1" x14ac:dyDescent="0.3">
      <c r="A17" s="73" t="s">
        <v>61</v>
      </c>
      <c r="B17" s="74"/>
      <c r="C17" s="74"/>
      <c r="D17" s="82">
        <f>SUM(D4:D16)</f>
        <v>1189.1259999999997</v>
      </c>
      <c r="E17" s="69"/>
    </row>
    <row r="18" spans="1:9" x14ac:dyDescent="0.25">
      <c r="F18" s="85"/>
      <c r="G18" s="70"/>
      <c r="H18" s="70"/>
      <c r="I18" s="70"/>
    </row>
    <row r="19" spans="1:9" ht="18.75" x14ac:dyDescent="0.25">
      <c r="A19" s="61" t="s">
        <v>62</v>
      </c>
      <c r="F19" s="69"/>
    </row>
    <row r="20" spans="1:9" ht="19.5" thickBot="1" x14ac:dyDescent="0.3">
      <c r="A20" s="61"/>
    </row>
    <row r="21" spans="1:9" ht="18.75" customHeight="1" x14ac:dyDescent="0.25">
      <c r="A21" s="63"/>
      <c r="B21" s="64" t="s">
        <v>44</v>
      </c>
      <c r="C21" s="64" t="s">
        <v>45</v>
      </c>
      <c r="D21" s="65" t="s">
        <v>46</v>
      </c>
    </row>
    <row r="22" spans="1:9" ht="18.75" customHeight="1" x14ac:dyDescent="0.25">
      <c r="A22" s="66" t="s">
        <v>63</v>
      </c>
      <c r="B22" s="72"/>
      <c r="C22" s="72"/>
      <c r="D22" s="75"/>
    </row>
    <row r="23" spans="1:9" ht="18.75" customHeight="1" x14ac:dyDescent="0.25">
      <c r="A23" s="66" t="s">
        <v>64</v>
      </c>
      <c r="B23" s="67"/>
      <c r="C23" s="68">
        <v>0.22750000000000001</v>
      </c>
      <c r="D23" s="76"/>
    </row>
    <row r="24" spans="1:9" ht="18.75" customHeight="1" x14ac:dyDescent="0.25">
      <c r="A24" s="66" t="s">
        <v>65</v>
      </c>
      <c r="B24" s="67"/>
      <c r="C24" s="68">
        <v>3.5000000000000001E-3</v>
      </c>
      <c r="D24" s="76"/>
    </row>
    <row r="25" spans="1:9" ht="18.75" customHeight="1" x14ac:dyDescent="0.25">
      <c r="A25" s="66" t="s">
        <v>66</v>
      </c>
      <c r="B25" s="67"/>
      <c r="C25" s="68">
        <v>9.7500000000000003E-2</v>
      </c>
      <c r="D25" s="76"/>
    </row>
    <row r="26" spans="1:9" ht="18.75" customHeight="1" x14ac:dyDescent="0.25">
      <c r="A26" s="66" t="s">
        <v>67</v>
      </c>
      <c r="B26" s="72"/>
      <c r="C26" s="72"/>
      <c r="D26" s="75"/>
      <c r="G26" s="69"/>
    </row>
    <row r="27" spans="1:9" ht="18.75" customHeight="1" x14ac:dyDescent="0.25">
      <c r="A27" s="66" t="s">
        <v>66</v>
      </c>
      <c r="B27" s="83">
        <f>B4</f>
        <v>2300</v>
      </c>
      <c r="C27" s="68">
        <v>9.7500000000000003E-2</v>
      </c>
      <c r="D27" s="78">
        <f>C27*B27</f>
        <v>224.25</v>
      </c>
      <c r="G27" s="85"/>
    </row>
    <row r="28" spans="1:9" ht="18.75" customHeight="1" x14ac:dyDescent="0.25">
      <c r="A28" s="66"/>
      <c r="B28" s="72"/>
      <c r="C28" s="72"/>
      <c r="D28" s="78"/>
    </row>
    <row r="29" spans="1:9" ht="18.75" customHeight="1" x14ac:dyDescent="0.25">
      <c r="A29" s="66" t="s">
        <v>68</v>
      </c>
      <c r="B29" s="67"/>
      <c r="C29" s="68">
        <v>5.9999999999999995E-4</v>
      </c>
      <c r="D29" s="78"/>
    </row>
    <row r="30" spans="1:9" ht="18.75" customHeight="1" x14ac:dyDescent="0.25">
      <c r="A30" s="66" t="s">
        <v>69</v>
      </c>
      <c r="B30" s="67"/>
      <c r="C30" s="68">
        <v>5.9999999999999995E-4</v>
      </c>
      <c r="D30" s="78"/>
    </row>
    <row r="31" spans="1:9" ht="18.75" customHeight="1" x14ac:dyDescent="0.25">
      <c r="A31" s="66"/>
      <c r="B31" s="72"/>
      <c r="C31" s="72"/>
      <c r="D31" s="78"/>
    </row>
    <row r="32" spans="1:9" ht="18.75" customHeight="1" thickBot="1" x14ac:dyDescent="0.3">
      <c r="A32" s="73" t="s">
        <v>61</v>
      </c>
      <c r="B32" s="74"/>
      <c r="C32" s="74"/>
      <c r="D32" s="84">
        <f>D27</f>
        <v>224.25</v>
      </c>
      <c r="F32" s="69"/>
    </row>
    <row r="33" spans="1:4" x14ac:dyDescent="0.25">
      <c r="A33" s="122"/>
    </row>
    <row r="34" spans="1:4" ht="18.75" x14ac:dyDescent="0.25">
      <c r="A34" s="61" t="s">
        <v>70</v>
      </c>
    </row>
    <row r="35" spans="1:4" ht="19.5" thickBot="1" x14ac:dyDescent="0.3">
      <c r="A35" s="61"/>
    </row>
    <row r="36" spans="1:4" ht="18.75" customHeight="1" x14ac:dyDescent="0.25">
      <c r="A36" s="63"/>
      <c r="B36" s="64" t="s">
        <v>44</v>
      </c>
      <c r="C36" s="64" t="s">
        <v>45</v>
      </c>
      <c r="D36" s="65" t="s">
        <v>46</v>
      </c>
    </row>
    <row r="37" spans="1:4" ht="18.75" customHeight="1" x14ac:dyDescent="0.25">
      <c r="A37" s="66"/>
      <c r="B37" s="72"/>
      <c r="C37" s="72"/>
      <c r="D37" s="75"/>
    </row>
    <row r="38" spans="1:4" ht="18.75" customHeight="1" x14ac:dyDescent="0.25">
      <c r="A38" s="66" t="s">
        <v>24</v>
      </c>
      <c r="B38" s="72"/>
      <c r="C38" s="72"/>
      <c r="D38" s="78">
        <f>'bulletin non-cadre'!F26+'bulletin non-cadre'!D26</f>
        <v>85.55</v>
      </c>
    </row>
    <row r="39" spans="1:4" ht="18.75" customHeight="1" x14ac:dyDescent="0.25">
      <c r="A39" s="66" t="s">
        <v>71</v>
      </c>
      <c r="B39" s="83">
        <f>B27</f>
        <v>2300</v>
      </c>
      <c r="C39" s="68">
        <f>'bulletin non-cadre'!C27+'bulletin non-cadre'!E27</f>
        <v>0.02</v>
      </c>
      <c r="D39" s="78">
        <f>C39*B39</f>
        <v>46</v>
      </c>
    </row>
    <row r="40" spans="1:4" ht="18.75" customHeight="1" x14ac:dyDescent="0.25">
      <c r="A40" s="66"/>
      <c r="B40" s="72"/>
      <c r="C40" s="72"/>
      <c r="D40" s="78"/>
    </row>
    <row r="41" spans="1:4" ht="18.75" customHeight="1" thickBot="1" x14ac:dyDescent="0.3">
      <c r="A41" s="73" t="s">
        <v>61</v>
      </c>
      <c r="B41" s="74"/>
      <c r="C41" s="74"/>
      <c r="D41" s="84">
        <f>SUM(D38:D40)</f>
        <v>131.55000000000001</v>
      </c>
    </row>
    <row r="44" spans="1:4" x14ac:dyDescent="0.25">
      <c r="A44" s="122" t="s">
        <v>96</v>
      </c>
    </row>
  </sheetData>
  <pageMargins left="0.19685039370078741" right="0.19685039370078741" top="0.15748031496062992" bottom="0.15748031496062992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activeCell="C25" sqref="C25"/>
    </sheetView>
  </sheetViews>
  <sheetFormatPr baseColWidth="10" defaultRowHeight="15" x14ac:dyDescent="0.25"/>
  <cols>
    <col min="1" max="1" width="8.85546875" style="62" bestFit="1" customWidth="1"/>
    <col min="2" max="2" width="32.85546875" style="62" bestFit="1" customWidth="1"/>
    <col min="3" max="4" width="10.85546875" style="62" bestFit="1" customWidth="1"/>
    <col min="5" max="16384" width="11.42578125" style="62"/>
  </cols>
  <sheetData>
    <row r="1" spans="1:7" ht="19.5" customHeight="1" x14ac:dyDescent="0.25">
      <c r="A1" s="63"/>
      <c r="B1" s="86" t="s">
        <v>72</v>
      </c>
      <c r="C1" s="86"/>
      <c r="D1" s="87"/>
    </row>
    <row r="2" spans="1:7" ht="19.5" customHeight="1" x14ac:dyDescent="0.25">
      <c r="A2" s="88" t="s">
        <v>73</v>
      </c>
      <c r="B2" s="89" t="s">
        <v>74</v>
      </c>
      <c r="C2" s="89" t="s">
        <v>75</v>
      </c>
      <c r="D2" s="90" t="s">
        <v>76</v>
      </c>
    </row>
    <row r="3" spans="1:7" ht="19.5" customHeight="1" x14ac:dyDescent="0.25">
      <c r="A3" s="94">
        <v>641</v>
      </c>
      <c r="B3" s="95" t="s">
        <v>77</v>
      </c>
      <c r="C3" s="96">
        <v>2300</v>
      </c>
      <c r="D3" s="96"/>
    </row>
    <row r="4" spans="1:7" ht="19.5" customHeight="1" x14ac:dyDescent="0.25">
      <c r="A4" s="94">
        <v>431</v>
      </c>
      <c r="B4" s="95" t="s">
        <v>78</v>
      </c>
      <c r="C4" s="96"/>
      <c r="D4" s="96">
        <f>'bulletin non-cadre'!I8+'bulletin non-cadre'!I12</f>
        <v>428.37799999999999</v>
      </c>
      <c r="G4" s="104"/>
    </row>
    <row r="5" spans="1:7" ht="19.5" customHeight="1" thickBot="1" x14ac:dyDescent="0.3">
      <c r="A5" s="94">
        <v>4373</v>
      </c>
      <c r="B5" s="97" t="s">
        <v>93</v>
      </c>
      <c r="C5" s="96"/>
      <c r="D5" s="96">
        <v>89.7</v>
      </c>
      <c r="G5" s="69"/>
    </row>
    <row r="6" spans="1:7" ht="19.5" customHeight="1" thickBot="1" x14ac:dyDescent="0.3">
      <c r="A6" s="94">
        <v>4374</v>
      </c>
      <c r="B6" s="97" t="s">
        <v>25</v>
      </c>
      <c r="C6" s="96"/>
      <c r="D6" s="96">
        <v>40.950000000000003</v>
      </c>
    </row>
    <row r="7" spans="1:7" ht="19.5" customHeight="1" x14ac:dyDescent="0.2">
      <c r="A7" s="98">
        <v>625</v>
      </c>
      <c r="B7" s="99" t="s">
        <v>79</v>
      </c>
      <c r="C7" s="100"/>
      <c r="D7" s="100"/>
    </row>
    <row r="8" spans="1:7" ht="19.5" customHeight="1" x14ac:dyDescent="0.25">
      <c r="A8" s="98">
        <v>427</v>
      </c>
      <c r="B8" s="101" t="s">
        <v>80</v>
      </c>
      <c r="C8" s="101"/>
      <c r="D8" s="101"/>
    </row>
    <row r="9" spans="1:7" ht="19.5" customHeight="1" x14ac:dyDescent="0.2">
      <c r="A9" s="98">
        <v>421</v>
      </c>
      <c r="B9" s="99" t="s">
        <v>81</v>
      </c>
      <c r="C9" s="102"/>
      <c r="D9" s="100">
        <v>1740.9720000000002</v>
      </c>
    </row>
    <row r="10" spans="1:7" ht="19.5" customHeight="1" x14ac:dyDescent="0.2">
      <c r="A10" s="98"/>
      <c r="B10" s="99" t="s">
        <v>47</v>
      </c>
      <c r="C10" s="100">
        <f ca="1">SUM(C3:C10)</f>
        <v>2300</v>
      </c>
      <c r="D10" s="100">
        <f ca="1">SUM(D3:D10)</f>
        <v>2300.0020000000004</v>
      </c>
    </row>
    <row r="11" spans="1:7" ht="19.5" customHeight="1" x14ac:dyDescent="0.25">
      <c r="A11" s="98"/>
      <c r="B11" s="99" t="s">
        <v>82</v>
      </c>
    </row>
    <row r="12" spans="1:7" ht="15.75" thickBot="1" x14ac:dyDescent="0.3"/>
    <row r="13" spans="1:7" ht="19.5" customHeight="1" x14ac:dyDescent="0.25">
      <c r="A13" s="63"/>
      <c r="B13" s="86" t="s">
        <v>72</v>
      </c>
      <c r="C13" s="86"/>
      <c r="D13" s="87"/>
    </row>
    <row r="14" spans="1:7" ht="19.5" customHeight="1" x14ac:dyDescent="0.25">
      <c r="A14" s="88" t="s">
        <v>73</v>
      </c>
      <c r="B14" s="89" t="s">
        <v>74</v>
      </c>
      <c r="C14" s="89" t="s">
        <v>75</v>
      </c>
      <c r="D14" s="90" t="s">
        <v>76</v>
      </c>
    </row>
    <row r="15" spans="1:7" ht="19.5" customHeight="1" x14ac:dyDescent="0.25">
      <c r="A15" s="91">
        <v>6451</v>
      </c>
      <c r="B15" s="72" t="s">
        <v>83</v>
      </c>
      <c r="C15" s="80">
        <f>'bulletin non-cadre'!I13</f>
        <v>664.14800000000002</v>
      </c>
      <c r="D15" s="78"/>
    </row>
    <row r="16" spans="1:7" ht="19.5" customHeight="1" x14ac:dyDescent="0.25">
      <c r="A16" s="91">
        <v>6454</v>
      </c>
      <c r="B16" s="72" t="s">
        <v>84</v>
      </c>
      <c r="C16" s="80">
        <f>'bulletin non-cadre'!I9</f>
        <v>97.75</v>
      </c>
      <c r="D16" s="78"/>
    </row>
    <row r="17" spans="1:4" ht="19.5" customHeight="1" x14ac:dyDescent="0.25">
      <c r="A17" s="91">
        <v>431</v>
      </c>
      <c r="B17" s="72" t="s">
        <v>30</v>
      </c>
      <c r="C17" s="80"/>
      <c r="D17" s="78">
        <f>C15+C16</f>
        <v>761.89800000000002</v>
      </c>
    </row>
    <row r="18" spans="1:4" ht="19.5" customHeight="1" x14ac:dyDescent="0.25">
      <c r="A18" s="91">
        <v>6453</v>
      </c>
      <c r="B18" s="72" t="s">
        <v>85</v>
      </c>
      <c r="C18" s="103">
        <f>'bulletin non-cadre'!I18</f>
        <v>134.55000000000001</v>
      </c>
      <c r="D18" s="78"/>
    </row>
    <row r="19" spans="1:4" ht="19.5" customHeight="1" x14ac:dyDescent="0.25">
      <c r="A19" s="91">
        <v>4373</v>
      </c>
      <c r="B19" s="72" t="s">
        <v>31</v>
      </c>
      <c r="C19" s="80"/>
      <c r="D19" s="78">
        <f>C18</f>
        <v>134.55000000000001</v>
      </c>
    </row>
    <row r="20" spans="1:4" ht="19.5" customHeight="1" x14ac:dyDescent="0.25">
      <c r="A20" s="91">
        <v>6452</v>
      </c>
      <c r="B20" s="72" t="s">
        <v>86</v>
      </c>
      <c r="C20" s="80">
        <f>'bulletin non-cadre'!I22</f>
        <v>90.6</v>
      </c>
      <c r="D20" s="78"/>
    </row>
    <row r="21" spans="1:4" ht="19.5" customHeight="1" x14ac:dyDescent="0.25">
      <c r="A21" s="91">
        <v>4374</v>
      </c>
      <c r="B21" s="72" t="s">
        <v>86</v>
      </c>
      <c r="C21" s="80"/>
      <c r="D21" s="78">
        <f>C20</f>
        <v>90.6</v>
      </c>
    </row>
    <row r="22" spans="1:4" ht="19.5" customHeight="1" thickBot="1" x14ac:dyDescent="0.3">
      <c r="A22" s="73"/>
      <c r="B22" s="74" t="s">
        <v>47</v>
      </c>
      <c r="C22" s="92"/>
      <c r="D22" s="77"/>
    </row>
    <row r="23" spans="1:4" ht="15.75" thickBot="1" x14ac:dyDescent="0.3"/>
    <row r="24" spans="1:4" ht="19.5" customHeight="1" x14ac:dyDescent="0.25">
      <c r="B24" s="63" t="s">
        <v>87</v>
      </c>
      <c r="C24" s="93">
        <f>D4+D17</f>
        <v>1190.2760000000001</v>
      </c>
    </row>
    <row r="25" spans="1:4" ht="19.5" customHeight="1" x14ac:dyDescent="0.25">
      <c r="B25" s="66" t="s">
        <v>88</v>
      </c>
      <c r="C25" s="78">
        <f>'Déclarations sociales'!D17</f>
        <v>1189.1259999999997</v>
      </c>
    </row>
    <row r="26" spans="1:4" ht="19.5" customHeight="1" x14ac:dyDescent="0.25">
      <c r="B26" s="66"/>
      <c r="C26" s="75"/>
    </row>
    <row r="27" spans="1:4" ht="19.5" customHeight="1" x14ac:dyDescent="0.25">
      <c r="B27" s="105" t="s">
        <v>89</v>
      </c>
      <c r="C27" s="106">
        <f>D19+D21+D5</f>
        <v>314.85000000000002</v>
      </c>
    </row>
    <row r="28" spans="1:4" ht="19.5" customHeight="1" x14ac:dyDescent="0.25">
      <c r="B28" s="105" t="s">
        <v>90</v>
      </c>
      <c r="C28" s="107">
        <f>'Déclarations sociales'!D32</f>
        <v>224.25</v>
      </c>
    </row>
    <row r="29" spans="1:4" ht="19.5" customHeight="1" x14ac:dyDescent="0.25">
      <c r="B29" s="105" t="s">
        <v>91</v>
      </c>
      <c r="C29" s="107">
        <f>'Déclarations sociales'!D41</f>
        <v>131.55000000000001</v>
      </c>
    </row>
    <row r="30" spans="1:4" ht="19.5" customHeight="1" thickBot="1" x14ac:dyDescent="0.3">
      <c r="B30" s="108" t="s">
        <v>92</v>
      </c>
      <c r="C30" s="109">
        <f>SUM(C28:C29)</f>
        <v>355.8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bulletin non-cadre</vt:lpstr>
      <vt:lpstr>Déclarations sociales</vt:lpstr>
      <vt:lpstr>Enregistrements</vt:lpstr>
      <vt:lpstr>'bulletin non-cadre'!_Toc409093540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alain henry</dc:creator>
  <cp:lastModifiedBy>alain henry</cp:lastModifiedBy>
  <cp:lastPrinted>2017-02-21T15:45:51Z</cp:lastPrinted>
  <dcterms:created xsi:type="dcterms:W3CDTF">2016-08-16T14:42:18Z</dcterms:created>
  <dcterms:modified xsi:type="dcterms:W3CDTF">2017-04-13T14:52:11Z</dcterms:modified>
</cp:coreProperties>
</file>