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A Daniel\Vidéo 9 paies compléments et enregistrements\DOCUMENTS\"/>
    </mc:Choice>
  </mc:AlternateContent>
  <bookViews>
    <workbookView xWindow="600" yWindow="210" windowWidth="16515" windowHeight="5895" tabRatio="806" firstSheet="1" activeTab="1"/>
  </bookViews>
  <sheets>
    <sheet name="v 12 Grille de cotisations" sheetId="1" state="hidden" r:id="rId1"/>
    <sheet name=" bulletin non-cadre exemple" sheetId="10" r:id="rId2"/>
    <sheet name=" bulletin cadre" sheetId="7" r:id="rId3"/>
    <sheet name="Déclarations" sheetId="8" r:id="rId4"/>
    <sheet name="Les écritures" sheetId="11" r:id="rId5"/>
  </sheets>
  <definedNames>
    <definedName name="_Toc377572300" localSheetId="0">'v 12 Grille de cotisations'!#REF!</definedName>
    <definedName name="_Toc409093540" localSheetId="2">' bulletin cadre'!$A$1</definedName>
    <definedName name="_Toc409093540" localSheetId="1">' bulletin non-cadre exemple'!$A$1</definedName>
  </definedNames>
  <calcPr calcId="171027"/>
</workbook>
</file>

<file path=xl/calcChain.xml><?xml version="1.0" encoding="utf-8"?>
<calcChain xmlns="http://schemas.openxmlformats.org/spreadsheetml/2006/main">
  <c r="C39" i="8" l="1"/>
  <c r="E14" i="8"/>
  <c r="J6" i="10"/>
  <c r="I6" i="10"/>
  <c r="H6" i="10"/>
  <c r="H5" i="10"/>
  <c r="H4" i="10"/>
  <c r="E8" i="8" l="1"/>
  <c r="E9" i="8"/>
  <c r="I4" i="8"/>
  <c r="I5" i="8"/>
  <c r="I6" i="8"/>
  <c r="I8" i="8"/>
  <c r="I9" i="8"/>
  <c r="I10" i="8"/>
  <c r="I12" i="8"/>
  <c r="I13" i="8"/>
  <c r="I14" i="8"/>
  <c r="I16" i="8"/>
  <c r="I18" i="8"/>
  <c r="C5" i="8" l="1"/>
  <c r="J9" i="10"/>
  <c r="I14" i="10" l="1"/>
  <c r="I13" i="10"/>
  <c r="I9" i="10"/>
  <c r="K9" i="10" s="1"/>
  <c r="J13" i="10"/>
  <c r="J18" i="7"/>
  <c r="J17" i="7" l="1"/>
  <c r="K17" i="7" s="1"/>
  <c r="K18" i="7"/>
  <c r="K13" i="10"/>
  <c r="I15" i="10"/>
  <c r="J14" i="10"/>
  <c r="J18" i="10"/>
  <c r="K18" i="10" s="1"/>
  <c r="J17" i="10"/>
  <c r="K19" i="7" l="1"/>
  <c r="J19" i="7"/>
  <c r="K17" i="10"/>
  <c r="K19" i="10" s="1"/>
  <c r="J19" i="10"/>
  <c r="K14" i="10"/>
  <c r="J15" i="10"/>
  <c r="K15" i="10" s="1"/>
  <c r="I10" i="10" l="1"/>
  <c r="I23" i="10"/>
  <c r="I11" i="10" l="1"/>
  <c r="I21" i="10" l="1"/>
  <c r="E7" i="8"/>
  <c r="E4" i="8" l="1"/>
  <c r="E12" i="8"/>
  <c r="J10" i="10" l="1"/>
  <c r="E10" i="8"/>
  <c r="E5" i="8"/>
  <c r="E15" i="8"/>
  <c r="J23" i="10"/>
  <c r="K23" i="10" s="1"/>
  <c r="E6" i="8" l="1"/>
  <c r="E16" i="8"/>
  <c r="E13" i="8"/>
  <c r="J11" i="10"/>
  <c r="K10" i="10"/>
  <c r="J21" i="10" l="1"/>
  <c r="K11" i="10"/>
  <c r="K21" i="10" s="1"/>
  <c r="C25" i="8" l="1"/>
  <c r="C23" i="8"/>
  <c r="I9" i="7" l="1"/>
  <c r="J9" i="7" l="1"/>
  <c r="K9" i="7" l="1"/>
  <c r="D41" i="8" l="1"/>
  <c r="C31" i="11" s="1"/>
  <c r="I13" i="7"/>
  <c r="I14" i="7"/>
  <c r="I15" i="7" l="1"/>
  <c r="J14" i="7"/>
  <c r="K14" i="7"/>
  <c r="J13" i="7"/>
  <c r="J15" i="7" l="1"/>
  <c r="K15" i="7"/>
  <c r="K13" i="7"/>
  <c r="F32" i="8"/>
  <c r="I10" i="7"/>
  <c r="G5" i="11" l="1"/>
  <c r="I11" i="7"/>
  <c r="E11" i="8"/>
  <c r="E17" i="8" s="1"/>
  <c r="C27" i="11"/>
  <c r="J10" i="7"/>
  <c r="J23" i="7"/>
  <c r="C29" i="11"/>
  <c r="C30" i="11"/>
  <c r="C32" i="11" s="1"/>
  <c r="I23" i="7"/>
  <c r="K23" i="7" l="1"/>
  <c r="J11" i="7"/>
  <c r="J21" i="7" s="1"/>
  <c r="K10" i="7"/>
  <c r="K11" i="7"/>
  <c r="K21" i="7" s="1"/>
  <c r="I21" i="7"/>
  <c r="G4" i="11" l="1"/>
  <c r="C26" i="11"/>
</calcChain>
</file>

<file path=xl/sharedStrings.xml><?xml version="1.0" encoding="utf-8"?>
<sst xmlns="http://schemas.openxmlformats.org/spreadsheetml/2006/main" count="260" uniqueCount="188">
  <si>
    <t>Maladie</t>
  </si>
  <si>
    <t>BRUT</t>
  </si>
  <si>
    <t>TA</t>
  </si>
  <si>
    <t>Vieillesse</t>
  </si>
  <si>
    <t>Versement transport si effectif &gt; 9 salariés</t>
  </si>
  <si>
    <t xml:space="preserve">variable </t>
  </si>
  <si>
    <t>3.45%</t>
  </si>
  <si>
    <t>Contribution de solidarité autonomie</t>
  </si>
  <si>
    <t>Cotisation de financement des organisations syndicales</t>
  </si>
  <si>
    <t>0.016%</t>
  </si>
  <si>
    <t>Accident du travail</t>
  </si>
  <si>
    <t>Variable</t>
  </si>
  <si>
    <t>C.S.G. non déductible</t>
  </si>
  <si>
    <t>C.S.G. déductible</t>
  </si>
  <si>
    <t>cotisations patronales de prévoyance.</t>
  </si>
  <si>
    <t>CRDS non déductible</t>
  </si>
  <si>
    <t>Chômage 1</t>
  </si>
  <si>
    <t>RETRAITE COMPLEMENTAIRE</t>
  </si>
  <si>
    <t>TB et TC</t>
  </si>
  <si>
    <t>TA et TB</t>
  </si>
  <si>
    <t>TABC</t>
  </si>
  <si>
    <t>PREVOYANCE</t>
  </si>
  <si>
    <t>Prévoyance décès minimum</t>
  </si>
  <si>
    <t>Salaire brut</t>
  </si>
  <si>
    <t>Retenues sal</t>
  </si>
  <si>
    <t>Allocations familiales</t>
  </si>
  <si>
    <t>Allocations logement FNAL</t>
  </si>
  <si>
    <t>AGS</t>
  </si>
  <si>
    <t>AGFF TA</t>
  </si>
  <si>
    <t>Bases</t>
  </si>
  <si>
    <t>Cot patron.</t>
  </si>
  <si>
    <t xml:space="preserve">Versement transport </t>
  </si>
  <si>
    <t>PÔLE EMPLOI</t>
  </si>
  <si>
    <t>NON CADRES</t>
  </si>
  <si>
    <t>Total de cotisations</t>
  </si>
  <si>
    <t>BASES DE CALCULS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</si>
  <si>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</si>
  <si>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</si>
  <si>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</si>
  <si>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</si>
  <si>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</si>
  <si>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</si>
  <si>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</si>
  <si>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</si>
  <si>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</si>
  <si>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</si>
  <si>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Total des cotisations</t>
  </si>
  <si>
    <t>RETRAITE COMPLEMENTAIRE NON-CADRES</t>
  </si>
  <si>
    <t>AGFF T2</t>
  </si>
  <si>
    <t>Cotisations assises sur la Tranche 2</t>
  </si>
  <si>
    <t>RETRAITE COMPLEMENTAIRE CADRES</t>
  </si>
  <si>
    <t>T1</t>
  </si>
  <si>
    <t>Cotisations assises sur la Tranche B et C</t>
  </si>
  <si>
    <t>Bulletin d’un salarié non cadre</t>
  </si>
  <si>
    <t>Salarial</t>
  </si>
  <si>
    <t>Patronal</t>
  </si>
  <si>
    <t>Déclaration URSSAF</t>
  </si>
  <si>
    <t>Les cotisations sur salaires applicables en 2016</t>
  </si>
  <si>
    <t>Forfait social sur prévoyances en cas d'effectif égal ou supérieur à 11 salariés</t>
  </si>
  <si>
    <t>BRUT dans la limite de 12 872 euros</t>
  </si>
  <si>
    <t>De 3 218 à 9 654 €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</si>
  <si>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</si>
  <si>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</si>
  <si>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</si>
  <si>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</si>
  <si>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</si>
  <si>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Allocations familiales sur salaires &lt; 1.6 SMIC (3,5 SMIC à compter d'avril 2016)</t>
  </si>
  <si>
    <t>Allocations familiales sur salaires &gt;= 1.6 (3,5 à compter d'avril) SMIC soit 3.45%+1.8%</t>
  </si>
  <si>
    <t>Chômage et AGS (Assurance garantie des salaires)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</si>
  <si>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</si>
  <si>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</si>
  <si>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</si>
  <si>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</si>
  <si>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</si>
  <si>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</si>
  <si>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Mutuelle</t>
  </si>
  <si>
    <t>CSG déductible sur mutuelle sur mutuelle</t>
  </si>
  <si>
    <t>CSG non-déductible sur mutuelle sur mutuelle</t>
  </si>
  <si>
    <t>CRDS sur mutuelle</t>
  </si>
  <si>
    <t>Bulletin d’un salarié  cadre</t>
  </si>
  <si>
    <t>RETRAITE COMPLEMENTAIRE CADRES et DIVERS</t>
  </si>
  <si>
    <t>BASES</t>
  </si>
  <si>
    <t>Taux</t>
  </si>
  <si>
    <t>Montant</t>
  </si>
  <si>
    <t>Allègement sur cotisations</t>
  </si>
  <si>
    <t>Total à payer</t>
  </si>
  <si>
    <t>Cadres</t>
  </si>
  <si>
    <t>Non-cadres</t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</si>
  <si>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</si>
  <si>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</si>
  <si>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</si>
  <si>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</si>
  <si>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r>
      <t xml:space="preserve">Accident du travail : Exemple </t>
    </r>
    <r>
      <rPr>
        <sz val="12"/>
        <color rgb="FFFF0000"/>
        <rFont val="Candara"/>
        <family val="2"/>
      </rPr>
      <t>BRUT</t>
    </r>
  </si>
  <si>
    <r>
      <t xml:space="preserve">Allocations familiales </t>
    </r>
    <r>
      <rPr>
        <sz val="12"/>
        <color rgb="FFFF0000"/>
        <rFont val="Candara"/>
        <family val="2"/>
      </rPr>
      <t>BRUT</t>
    </r>
  </si>
  <si>
    <r>
      <t xml:space="preserve">Allocations familiales  </t>
    </r>
    <r>
      <rPr>
        <sz val="12"/>
        <color rgb="FFFF0000"/>
        <rFont val="Candara"/>
        <family val="2"/>
      </rPr>
      <t>BRUT</t>
    </r>
    <r>
      <rPr>
        <sz val="12"/>
        <color rgb="FF000000"/>
        <rFont val="Candara"/>
        <family val="2"/>
      </rPr>
      <t xml:space="preserve"> complément &gt;1,6 SMIC OU 3,5 SMIC</t>
    </r>
  </si>
  <si>
    <r>
      <t xml:space="preserve">Vieillesse </t>
    </r>
    <r>
      <rPr>
        <sz val="12"/>
        <color rgb="FFFF0000"/>
        <rFont val="Candara"/>
        <family val="2"/>
      </rPr>
      <t>TA</t>
    </r>
    <r>
      <rPr>
        <sz val="12"/>
        <color rgb="FF000000"/>
        <rFont val="Candara"/>
        <family val="2"/>
      </rPr>
      <t xml:space="preserve"> : 6,90%+8,55%</t>
    </r>
  </si>
  <si>
    <r>
      <t xml:space="preserve">FNAL </t>
    </r>
    <r>
      <rPr>
        <sz val="12"/>
        <color rgb="FFFF0000"/>
        <rFont val="Candara"/>
        <family val="2"/>
      </rPr>
      <t xml:space="preserve">TA </t>
    </r>
    <r>
      <rPr>
        <sz val="12"/>
        <color rgb="FF000000"/>
        <rFont val="Candara"/>
        <family val="2"/>
      </rPr>
      <t>0,10%</t>
    </r>
  </si>
  <si>
    <r>
      <t xml:space="preserve">Taxes transports </t>
    </r>
    <r>
      <rPr>
        <sz val="12"/>
        <color rgb="FFFF0000"/>
        <rFont val="Candara"/>
        <family val="2"/>
      </rPr>
      <t>BRUT</t>
    </r>
    <r>
      <rPr>
        <sz val="12"/>
        <color rgb="FF000000"/>
        <rFont val="Candara"/>
        <family val="2"/>
      </rPr>
      <t xml:space="preserve"> : Exemple</t>
    </r>
  </si>
  <si>
    <r>
      <t xml:space="preserve">CSG : 2,40%+0,50%+5,10% </t>
    </r>
    <r>
      <rPr>
        <sz val="12"/>
        <color rgb="FFFF0000"/>
        <rFont val="Candara"/>
        <family val="2"/>
      </rPr>
      <t>98,25% du brut + patronales prévoyances et mutuelles</t>
    </r>
  </si>
  <si>
    <r>
      <t xml:space="preserve">Financement des organisations syndicales </t>
    </r>
    <r>
      <rPr>
        <sz val="12"/>
        <color rgb="FFFF0000"/>
        <rFont val="Candara"/>
        <family val="2"/>
      </rPr>
      <t>BRUT</t>
    </r>
  </si>
  <si>
    <r>
      <t xml:space="preserve">Chomage : 2,40% + 4,00% </t>
    </r>
    <r>
      <rPr>
        <sz val="12"/>
        <color rgb="FFFF0000"/>
        <rFont val="Candara"/>
        <family val="2"/>
      </rPr>
      <t>TA+TB</t>
    </r>
  </si>
  <si>
    <r>
      <t xml:space="preserve">Assurance garantie des salaires </t>
    </r>
    <r>
      <rPr>
        <sz val="12"/>
        <color rgb="FFFF0000"/>
        <rFont val="Candara"/>
        <family val="2"/>
      </rPr>
      <t>TA+TB</t>
    </r>
  </si>
  <si>
    <r>
      <t xml:space="preserve">Sur </t>
    </r>
    <r>
      <rPr>
        <sz val="12"/>
        <color rgb="FFFF0000"/>
        <rFont val="Candara"/>
        <family val="2"/>
      </rPr>
      <t>TB</t>
    </r>
    <r>
      <rPr>
        <sz val="12"/>
        <color theme="1"/>
        <rFont val="Candara"/>
        <family val="2"/>
      </rPr>
      <t xml:space="preserve">  : 7,80%+12,75%+0,90%+1,30%</t>
    </r>
  </si>
  <si>
    <r>
      <t xml:space="preserve">Sur </t>
    </r>
    <r>
      <rPr>
        <sz val="12"/>
        <color rgb="FFFF0000"/>
        <rFont val="Candara"/>
        <family val="2"/>
      </rPr>
      <t>Brut</t>
    </r>
    <r>
      <rPr>
        <sz val="12"/>
        <color theme="1"/>
        <rFont val="Candara"/>
        <family val="2"/>
      </rPr>
      <t xml:space="preserve"> CET : 0,13%+0,22%</t>
    </r>
  </si>
  <si>
    <r>
      <t xml:space="preserve">Sur </t>
    </r>
    <r>
      <rPr>
        <sz val="12"/>
        <color rgb="FFFF0000"/>
        <rFont val="Candara"/>
        <family val="2"/>
      </rPr>
      <t>TA</t>
    </r>
    <r>
      <rPr>
        <sz val="12"/>
        <color theme="1"/>
        <rFont val="Candara"/>
        <family val="2"/>
      </rPr>
      <t xml:space="preserve"> : 3,10%+4,65%+0,80%+1,20%</t>
    </r>
  </si>
  <si>
    <r>
      <t xml:space="preserve">APEC </t>
    </r>
    <r>
      <rPr>
        <sz val="12"/>
        <color rgb="FFFF0000"/>
        <rFont val="Candara"/>
        <family val="2"/>
      </rPr>
      <t>TA</t>
    </r>
    <r>
      <rPr>
        <sz val="12"/>
        <color theme="1"/>
        <rFont val="Candara"/>
        <family val="2"/>
      </rPr>
      <t xml:space="preserve"> 0,024%+0,036%</t>
    </r>
  </si>
  <si>
    <r>
      <t xml:space="preserve">APEC </t>
    </r>
    <r>
      <rPr>
        <sz val="12"/>
        <color rgb="FFFF0000"/>
        <rFont val="Candara"/>
        <family val="2"/>
      </rPr>
      <t>TB</t>
    </r>
  </si>
  <si>
    <t>Prévoyance sur TA</t>
  </si>
  <si>
    <t>Prévoyance sur brut</t>
  </si>
  <si>
    <t>Déclaration RETRAITE COMPLEMENTAIRE</t>
  </si>
  <si>
    <t>Déclaration PREVOYANCE ET MUTUELLE</t>
  </si>
  <si>
    <t>Comptes comptables</t>
  </si>
  <si>
    <t>DEBIT</t>
  </si>
  <si>
    <t>CREDIT</t>
  </si>
  <si>
    <t>Comptes</t>
  </si>
  <si>
    <t>Rémunérations du personnel</t>
  </si>
  <si>
    <t>URSSAF</t>
  </si>
  <si>
    <t>Autres organismes sociaux</t>
  </si>
  <si>
    <t>Avances et acomptes</t>
  </si>
  <si>
    <t>Déplacements, missions et réceptions</t>
  </si>
  <si>
    <t>Personnel oppositions</t>
  </si>
  <si>
    <t>Rémunération due</t>
  </si>
  <si>
    <t>Journal des opérations diverses</t>
  </si>
  <si>
    <t>Enregistrement des bulletins, parts salariales</t>
  </si>
  <si>
    <t>Cotisations sécurité sociale</t>
  </si>
  <si>
    <t>Cotisations chomage</t>
  </si>
  <si>
    <t>Cotisaions mutuelles</t>
  </si>
  <si>
    <t>Enregistrement des bulletins, parts patronales</t>
  </si>
  <si>
    <t>Cotisations retraite</t>
  </si>
  <si>
    <t>Total credit compte 431</t>
  </si>
  <si>
    <t>Total credit compte 437</t>
  </si>
  <si>
    <t>Déclaration retraite</t>
  </si>
  <si>
    <t>Déclaration mutuelle et prevoyance</t>
  </si>
  <si>
    <t>Total déclarations</t>
  </si>
  <si>
    <t>CONTRÔLE</t>
  </si>
  <si>
    <t>Contribution au dialogue social</t>
  </si>
  <si>
    <t>Pénibilité cotisation universelle</t>
  </si>
  <si>
    <r>
      <t xml:space="preserve">Maladie </t>
    </r>
    <r>
      <rPr>
        <sz val="9"/>
        <color rgb="FFFF0000"/>
        <rFont val="Arial"/>
        <family val="2"/>
      </rPr>
      <t>BRUT</t>
    </r>
  </si>
  <si>
    <r>
      <t xml:space="preserve">Vieillesse </t>
    </r>
    <r>
      <rPr>
        <sz val="9"/>
        <color rgb="FFFF0000"/>
        <rFont val="Arial"/>
        <family val="2"/>
      </rPr>
      <t>TA</t>
    </r>
  </si>
  <si>
    <r>
      <t xml:space="preserve">Vieillesse </t>
    </r>
    <r>
      <rPr>
        <sz val="9"/>
        <color rgb="FFFF0000"/>
        <rFont val="Arial"/>
        <family val="2"/>
      </rPr>
      <t>BRUT</t>
    </r>
  </si>
  <si>
    <r>
      <t xml:space="preserve">Versement transport </t>
    </r>
    <r>
      <rPr>
        <sz val="9"/>
        <color rgb="FFFF0000"/>
        <rFont val="Arial"/>
        <family val="2"/>
      </rPr>
      <t>BRUT</t>
    </r>
  </si>
  <si>
    <r>
      <t xml:space="preserve">Allocations familiales </t>
    </r>
    <r>
      <rPr>
        <sz val="9"/>
        <color rgb="FFFF0000"/>
        <rFont val="Arial"/>
        <family val="2"/>
      </rPr>
      <t>BRUT</t>
    </r>
  </si>
  <si>
    <r>
      <t xml:space="preserve">Allocations familiales complément si&gt;1,6 ou 3,5 SMIC </t>
    </r>
    <r>
      <rPr>
        <sz val="9"/>
        <color rgb="FFFF0000"/>
        <rFont val="Arial"/>
        <family val="2"/>
      </rPr>
      <t>BRUT</t>
    </r>
  </si>
  <si>
    <r>
      <t xml:space="preserve">Allocations logement FNAL </t>
    </r>
    <r>
      <rPr>
        <sz val="9"/>
        <color rgb="FFFF0000"/>
        <rFont val="Arial"/>
        <family val="2"/>
      </rPr>
      <t>TA</t>
    </r>
  </si>
  <si>
    <r>
      <t xml:space="preserve">Contribution de solidarité autonomie </t>
    </r>
    <r>
      <rPr>
        <sz val="9"/>
        <color rgb="FFFF0000"/>
        <rFont val="Arial"/>
        <family val="2"/>
      </rPr>
      <t>BRUT</t>
    </r>
  </si>
  <si>
    <r>
      <t xml:space="preserve">Accident du travail </t>
    </r>
    <r>
      <rPr>
        <sz val="9"/>
        <color rgb="FFFF0000"/>
        <rFont val="Arial"/>
        <family val="2"/>
      </rPr>
      <t>BRUT</t>
    </r>
  </si>
  <si>
    <r>
      <t xml:space="preserve">Chômage 1 </t>
    </r>
    <r>
      <rPr>
        <sz val="9"/>
        <color rgb="FFFF0000"/>
        <rFont val="Arial"/>
        <family val="2"/>
      </rPr>
      <t>TAB</t>
    </r>
  </si>
  <si>
    <r>
      <t xml:space="preserve">AGS </t>
    </r>
    <r>
      <rPr>
        <sz val="9"/>
        <color rgb="FFFF0000"/>
        <rFont val="Arial"/>
        <family val="2"/>
      </rPr>
      <t>TAB</t>
    </r>
  </si>
  <si>
    <r>
      <t xml:space="preserve">Retraite </t>
    </r>
    <r>
      <rPr>
        <sz val="9"/>
        <color rgb="FFFF0000"/>
        <rFont val="Arial"/>
        <family val="2"/>
      </rPr>
      <t>TA</t>
    </r>
  </si>
  <si>
    <r>
      <t xml:space="preserve">AGFF </t>
    </r>
    <r>
      <rPr>
        <sz val="9"/>
        <color rgb="FFFF0000"/>
        <rFont val="Arial"/>
        <family val="2"/>
      </rPr>
      <t>TA</t>
    </r>
  </si>
  <si>
    <r>
      <t xml:space="preserve">AGFF </t>
    </r>
    <r>
      <rPr>
        <sz val="9"/>
        <color rgb="FFFF0000"/>
        <rFont val="Arial"/>
        <family val="2"/>
      </rPr>
      <t>TB</t>
    </r>
  </si>
  <si>
    <r>
      <t xml:space="preserve">Retraite complémentaire </t>
    </r>
    <r>
      <rPr>
        <sz val="9"/>
        <color rgb="FFFF0000"/>
        <rFont val="Arial"/>
        <family val="2"/>
      </rPr>
      <t>TB</t>
    </r>
  </si>
  <si>
    <r>
      <t xml:space="preserve">Contribution exceptionnelle temporaire </t>
    </r>
    <r>
      <rPr>
        <sz val="9"/>
        <color rgb="FFFF0000"/>
        <rFont val="Arial"/>
        <family val="2"/>
      </rPr>
      <t>TABC</t>
    </r>
  </si>
  <si>
    <r>
      <t xml:space="preserve">APEC sur </t>
    </r>
    <r>
      <rPr>
        <sz val="9"/>
        <color rgb="FFFF0000"/>
        <rFont val="Arial"/>
        <family val="2"/>
      </rPr>
      <t>TAB</t>
    </r>
  </si>
  <si>
    <r>
      <t xml:space="preserve">Prévoyance décés invalidité </t>
    </r>
    <r>
      <rPr>
        <sz val="9"/>
        <color rgb="FFFF0000"/>
        <rFont val="Arial"/>
        <family val="2"/>
      </rPr>
      <t>TA</t>
    </r>
  </si>
  <si>
    <r>
      <t xml:space="preserve">Autres prévoyance sur </t>
    </r>
    <r>
      <rPr>
        <sz val="9"/>
        <color rgb="FFFF0000"/>
        <rFont val="Arial"/>
        <family val="2"/>
      </rPr>
      <t>brut</t>
    </r>
  </si>
  <si>
    <t>Retraite</t>
  </si>
  <si>
    <t>Taxes diverses sur salaires</t>
  </si>
  <si>
    <t>Taxe d'apprentissage</t>
  </si>
  <si>
    <t>Formation continue</t>
  </si>
  <si>
    <t>RETRAITE COMPLEMENTAIRE ET PREVOYANCES</t>
  </si>
  <si>
    <t>DIVERS</t>
  </si>
  <si>
    <t>Formation professionnelle</t>
  </si>
  <si>
    <r>
      <t xml:space="preserve">Sur </t>
    </r>
    <r>
      <rPr>
        <sz val="12"/>
        <color rgb="FFFF0000"/>
        <rFont val="Candara"/>
        <family val="2"/>
      </rPr>
      <t>BRUT</t>
    </r>
    <r>
      <rPr>
        <sz val="12"/>
        <color rgb="FF000000"/>
        <rFont val="Candara"/>
        <family val="2"/>
      </rPr>
      <t xml:space="preserve"> : 0,75%+12,89%+0,40%+1,90%+0,30%</t>
    </r>
  </si>
  <si>
    <t>Cotisation générale pénibilité</t>
  </si>
  <si>
    <t>Chomage</t>
  </si>
  <si>
    <t>Sécurité sociale</t>
  </si>
  <si>
    <t>Totaux</t>
  </si>
  <si>
    <t>salariales</t>
  </si>
  <si>
    <t>Patronales</t>
  </si>
  <si>
    <t>Totaux URSSAF</t>
  </si>
  <si>
    <t>Mutuelle prevoyance</t>
  </si>
  <si>
    <t>Totaux Autres</t>
  </si>
  <si>
    <t>Taxe apprentissage</t>
  </si>
  <si>
    <t>Formation</t>
  </si>
  <si>
    <t>Totaux taxes</t>
  </si>
  <si>
    <t>TOTAUX GENERAUX</t>
  </si>
  <si>
    <t>Total salarial sur bulletin</t>
  </si>
  <si>
    <t>NC</t>
  </si>
  <si>
    <t>C</t>
  </si>
  <si>
    <t>TOTAUX</t>
  </si>
  <si>
    <t>Allègement FILLON = 0,2809/0,6 * ((1,6 * 9,76 *151,6666 / 1900)-1)</t>
  </si>
  <si>
    <t>Net à payer : 1900-467,94</t>
  </si>
  <si>
    <t>Net imposable = 1900-467,94+0,42+,2,01+9,33+44,80+60</t>
  </si>
  <si>
    <t xml:space="preserve">Net à payer </t>
  </si>
  <si>
    <t>Net imposable</t>
  </si>
  <si>
    <r>
      <t xml:space="preserve">Contribution au dialogue social </t>
    </r>
    <r>
      <rPr>
        <sz val="9"/>
        <color rgb="FFFF0000"/>
        <rFont val="Arial"/>
        <family val="2"/>
      </rPr>
      <t>BRUT</t>
    </r>
  </si>
  <si>
    <r>
      <t xml:space="preserve">Pénibilité cotisation universelle </t>
    </r>
    <r>
      <rPr>
        <sz val="9"/>
        <color rgb="FFFF0000"/>
        <rFont val="Arial"/>
        <family val="2"/>
      </rPr>
      <t>BRUT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</si>
</sst>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_-* #,##0\ &quot;€&quot;_-;\-* #,##0\ &quot;€&quot;_-;_-* &quot;-&quot;??\ &quot;€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  <font>
      <sz val="14"/>
      <color rgb="FF000000"/>
      <name val="Candara"/>
      <family val="2"/>
    </font>
    <font>
      <b/>
      <sz val="14"/>
      <color rgb="FF000000"/>
      <name val="Candara"/>
      <family val="2"/>
    </font>
    <font>
      <sz val="12"/>
      <color rgb="FF000000"/>
      <name val="Candara"/>
      <family val="2"/>
    </font>
    <font>
      <b/>
      <sz val="12"/>
      <color theme="1"/>
      <name val="Candara"/>
      <family val="2"/>
    </font>
    <font>
      <sz val="12"/>
      <color theme="1"/>
      <name val="Candar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2"/>
      <color rgb="FFFF0000"/>
      <name val="Candara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10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0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0" fontId="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17" fillId="0" borderId="28" xfId="0" applyFont="1" applyBorder="1" applyAlignment="1">
      <alignment horizontal="left" vertical="center" wrapText="1" indent="2" readingOrder="1"/>
    </xf>
    <xf numFmtId="0" fontId="18" fillId="0" borderId="29" xfId="0" applyFont="1" applyBorder="1" applyAlignment="1">
      <alignment horizontal="center" vertical="center" wrapText="1" readingOrder="1"/>
    </xf>
    <xf numFmtId="0" fontId="18" fillId="0" borderId="30" xfId="0" applyFont="1" applyBorder="1" applyAlignment="1">
      <alignment horizontal="center" vertical="center" wrapText="1" readingOrder="1"/>
    </xf>
    <xf numFmtId="0" fontId="19" fillId="0" borderId="32" xfId="0" applyFont="1" applyBorder="1" applyAlignment="1">
      <alignment horizontal="left" vertical="center" wrapText="1" indent="2" readingOrder="1"/>
    </xf>
    <xf numFmtId="10" fontId="19" fillId="0" borderId="32" xfId="0" applyNumberFormat="1" applyFont="1" applyBorder="1" applyAlignment="1">
      <alignment horizontal="right" vertical="center" wrapText="1" indent="2" readingOrder="1"/>
    </xf>
    <xf numFmtId="0" fontId="19" fillId="0" borderId="31" xfId="0" applyFont="1" applyBorder="1" applyAlignment="1">
      <alignment horizontal="justify" vertical="center" wrapText="1" readingOrder="1"/>
    </xf>
    <xf numFmtId="0" fontId="19" fillId="0" borderId="34" xfId="0" applyFont="1" applyBorder="1" applyAlignment="1">
      <alignment horizontal="left" vertical="center" wrapText="1" indent="2" readingOrder="1"/>
    </xf>
    <xf numFmtId="0" fontId="19" fillId="0" borderId="35" xfId="0" applyFont="1" applyBorder="1" applyAlignment="1">
      <alignment horizontal="left" vertical="center" wrapText="1" indent="2" readingOrder="1"/>
    </xf>
    <xf numFmtId="0" fontId="19" fillId="0" borderId="31" xfId="0" applyFont="1" applyBorder="1" applyAlignment="1">
      <alignment vertical="center" wrapText="1" readingOrder="1"/>
    </xf>
    <xf numFmtId="0" fontId="20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justify" vertical="center" wrapText="1"/>
    </xf>
    <xf numFmtId="0" fontId="21" fillId="0" borderId="26" xfId="0" applyFont="1" applyBorder="1" applyAlignment="1">
      <alignment vertical="center"/>
    </xf>
    <xf numFmtId="10" fontId="21" fillId="0" borderId="26" xfId="0" applyNumberFormat="1" applyFont="1" applyBorder="1" applyAlignment="1">
      <alignment horizontal="right" vertical="center" wrapText="1"/>
    </xf>
    <xf numFmtId="0" fontId="21" fillId="0" borderId="22" xfId="0" applyFont="1" applyBorder="1" applyAlignment="1">
      <alignment vertical="center"/>
    </xf>
    <xf numFmtId="0" fontId="20" fillId="0" borderId="21" xfId="0" applyFont="1" applyBorder="1" applyAlignment="1">
      <alignment horizontal="justify" vertical="center" wrapText="1"/>
    </xf>
    <xf numFmtId="10" fontId="21" fillId="0" borderId="26" xfId="6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6" fontId="19" fillId="0" borderId="33" xfId="0" applyNumberFormat="1" applyFont="1" applyBorder="1" applyAlignment="1">
      <alignment horizontal="right" vertical="center" wrapText="1" indent="2" readingOrder="1"/>
    </xf>
    <xf numFmtId="164" fontId="19" fillId="0" borderId="32" xfId="0" applyNumberFormat="1" applyFont="1" applyBorder="1" applyAlignment="1">
      <alignment horizontal="right" vertical="center" wrapText="1" indent="2" readingOrder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8" xfId="0" applyFont="1" applyFill="1" applyBorder="1" applyAlignment="1">
      <alignment horizontal="left" vertical="center"/>
    </xf>
    <xf numFmtId="8" fontId="27" fillId="0" borderId="9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6" fillId="0" borderId="31" xfId="0" applyFont="1" applyFill="1" applyBorder="1" applyAlignment="1">
      <alignment horizontal="left" vertical="center"/>
    </xf>
    <xf numFmtId="8" fontId="26" fillId="0" borderId="32" xfId="0" applyNumberFormat="1" applyFont="1" applyFill="1" applyBorder="1" applyAlignment="1">
      <alignment horizontal="right" vertical="center"/>
    </xf>
    <xf numFmtId="10" fontId="26" fillId="0" borderId="32" xfId="0" applyNumberFormat="1" applyFont="1" applyFill="1" applyBorder="1" applyAlignment="1">
      <alignment horizontal="center" vertical="center"/>
    </xf>
    <xf numFmtId="10" fontId="26" fillId="3" borderId="32" xfId="0" applyNumberFormat="1" applyFont="1" applyFill="1" applyBorder="1" applyAlignment="1">
      <alignment horizontal="center" vertical="center"/>
    </xf>
    <xf numFmtId="8" fontId="28" fillId="3" borderId="33" xfId="0" applyNumberFormat="1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right" vertical="center"/>
    </xf>
    <xf numFmtId="10" fontId="26" fillId="3" borderId="32" xfId="0" applyNumberFormat="1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right" vertical="center"/>
    </xf>
    <xf numFmtId="10" fontId="27" fillId="0" borderId="32" xfId="0" applyNumberFormat="1" applyFont="1" applyFill="1" applyBorder="1" applyAlignment="1">
      <alignment horizontal="center" vertical="center"/>
    </xf>
    <xf numFmtId="164" fontId="26" fillId="3" borderId="32" xfId="4" applyNumberFormat="1" applyFont="1" applyFill="1" applyBorder="1" applyAlignment="1">
      <alignment horizontal="center" vertical="center"/>
    </xf>
    <xf numFmtId="8" fontId="31" fillId="3" borderId="33" xfId="0" applyNumberFormat="1" applyFont="1" applyFill="1" applyBorder="1" applyAlignment="1">
      <alignment horizontal="right" vertical="center"/>
    </xf>
    <xf numFmtId="0" fontId="27" fillId="0" borderId="31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8" fontId="30" fillId="0" borderId="0" xfId="0" applyNumberFormat="1" applyFont="1" applyAlignment="1">
      <alignment vertical="center"/>
    </xf>
    <xf numFmtId="0" fontId="28" fillId="0" borderId="31" xfId="0" applyFont="1" applyFill="1" applyBorder="1" applyAlignment="1">
      <alignment horizontal="left" vertical="center"/>
    </xf>
    <xf numFmtId="8" fontId="28" fillId="0" borderId="32" xfId="0" applyNumberFormat="1" applyFont="1" applyFill="1" applyBorder="1" applyAlignment="1">
      <alignment horizontal="right" vertical="center"/>
    </xf>
    <xf numFmtId="10" fontId="28" fillId="0" borderId="32" xfId="0" applyNumberFormat="1" applyFont="1" applyFill="1" applyBorder="1" applyAlignment="1">
      <alignment horizontal="center" vertical="center"/>
    </xf>
    <xf numFmtId="10" fontId="28" fillId="3" borderId="32" xfId="0" applyNumberFormat="1" applyFont="1" applyFill="1" applyBorder="1" applyAlignment="1">
      <alignment horizontal="center" vertical="center"/>
    </xf>
    <xf numFmtId="8" fontId="28" fillId="0" borderId="33" xfId="0" applyNumberFormat="1" applyFont="1" applyFill="1" applyBorder="1" applyAlignment="1">
      <alignment horizontal="right" vertical="center"/>
    </xf>
    <xf numFmtId="44" fontId="26" fillId="3" borderId="33" xfId="1" applyFont="1" applyFill="1" applyBorder="1" applyAlignment="1">
      <alignment horizontal="right" vertical="center"/>
    </xf>
    <xf numFmtId="10" fontId="26" fillId="3" borderId="32" xfId="0" applyNumberFormat="1" applyFont="1" applyFill="1" applyBorder="1" applyAlignment="1">
      <alignment horizontal="righ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right" vertical="center"/>
    </xf>
    <xf numFmtId="8" fontId="27" fillId="0" borderId="32" xfId="0" applyNumberFormat="1" applyFont="1" applyFill="1" applyBorder="1" applyAlignment="1">
      <alignment horizontal="right" vertical="center"/>
    </xf>
    <xf numFmtId="0" fontId="26" fillId="3" borderId="32" xfId="0" applyFont="1" applyFill="1" applyBorder="1" applyAlignment="1">
      <alignment horizontal="right" vertical="center"/>
    </xf>
    <xf numFmtId="8" fontId="27" fillId="0" borderId="33" xfId="0" applyNumberFormat="1" applyFont="1" applyFill="1" applyBorder="1" applyAlignment="1">
      <alignment horizontal="right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center" vertical="center"/>
    </xf>
    <xf numFmtId="8" fontId="27" fillId="0" borderId="35" xfId="0" applyNumberFormat="1" applyFont="1" applyFill="1" applyBorder="1" applyAlignment="1">
      <alignment horizontal="right" vertical="center"/>
    </xf>
    <xf numFmtId="0" fontId="27" fillId="3" borderId="35" xfId="0" applyFont="1" applyFill="1" applyBorder="1" applyAlignment="1">
      <alignment horizontal="right" vertical="center"/>
    </xf>
    <xf numFmtId="0" fontId="27" fillId="3" borderId="36" xfId="0" applyFont="1" applyFill="1" applyBorder="1" applyAlignment="1">
      <alignment horizontal="right" vertical="center"/>
    </xf>
    <xf numFmtId="0" fontId="33" fillId="0" borderId="0" xfId="0" applyFont="1" applyAlignment="1">
      <alignment horizontal="justify" vertical="center"/>
    </xf>
    <xf numFmtId="8" fontId="33" fillId="0" borderId="0" xfId="0" applyNumberFormat="1" applyFont="1" applyAlignment="1">
      <alignment horizontal="justify" vertical="center"/>
    </xf>
    <xf numFmtId="0" fontId="20" fillId="0" borderId="23" xfId="0" applyFont="1" applyBorder="1" applyAlignment="1">
      <alignment horizontal="justify" vertical="center" wrapText="1"/>
    </xf>
    <xf numFmtId="10" fontId="21" fillId="0" borderId="27" xfId="0" applyNumberFormat="1" applyFont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6" fontId="19" fillId="0" borderId="36" xfId="0" applyNumberFormat="1" applyFont="1" applyBorder="1" applyAlignment="1">
      <alignment horizontal="left" vertical="center" wrapText="1" indent="2" readingOrder="1"/>
    </xf>
    <xf numFmtId="8" fontId="21" fillId="0" borderId="26" xfId="0" applyNumberFormat="1" applyFont="1" applyBorder="1" applyAlignment="1">
      <alignment vertical="center"/>
    </xf>
    <xf numFmtId="8" fontId="21" fillId="0" borderId="22" xfId="0" applyNumberFormat="1" applyFont="1" applyBorder="1" applyAlignment="1">
      <alignment vertical="center"/>
    </xf>
    <xf numFmtId="8" fontId="20" fillId="0" borderId="24" xfId="0" applyNumberFormat="1" applyFont="1" applyBorder="1" applyAlignment="1">
      <alignment vertical="center"/>
    </xf>
    <xf numFmtId="44" fontId="20" fillId="0" borderId="24" xfId="0" applyNumberFormat="1" applyFont="1" applyBorder="1" applyAlignment="1">
      <alignment vertical="center"/>
    </xf>
    <xf numFmtId="10" fontId="0" fillId="0" borderId="0" xfId="6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0" fontId="8" fillId="0" borderId="37" xfId="0" applyFont="1" applyFill="1" applyBorder="1" applyAlignment="1">
      <alignment horizontal="left" vertical="center"/>
    </xf>
    <xf numFmtId="9" fontId="8" fillId="2" borderId="5" xfId="0" applyNumberFormat="1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/>
    </xf>
    <xf numFmtId="8" fontId="19" fillId="0" borderId="32" xfId="0" applyNumberFormat="1" applyFont="1" applyBorder="1" applyAlignment="1">
      <alignment horizontal="right" vertical="center" wrapText="1" indent="2" readingOrder="1"/>
    </xf>
    <xf numFmtId="0" fontId="19" fillId="0" borderId="32" xfId="0" applyFont="1" applyBorder="1" applyAlignment="1">
      <alignment horizontal="right" vertical="center" wrapText="1" indent="2" readingOrder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 wrapText="1" readingOrder="1"/>
    </xf>
    <xf numFmtId="0" fontId="39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 readingOrder="1"/>
    </xf>
    <xf numFmtId="0" fontId="17" fillId="0" borderId="7" xfId="0" applyFont="1" applyBorder="1" applyAlignment="1">
      <alignment horizontal="center" vertical="center" wrapText="1" readingOrder="1"/>
    </xf>
    <xf numFmtId="0" fontId="17" fillId="0" borderId="7" xfId="0" applyFont="1" applyBorder="1" applyAlignment="1">
      <alignment horizontal="left" vertical="center" wrapText="1" readingOrder="1"/>
    </xf>
    <xf numFmtId="8" fontId="39" fillId="0" borderId="7" xfId="0" applyNumberFormat="1" applyFont="1" applyBorder="1" applyAlignment="1">
      <alignment horizontal="right" vertical="center" wrapText="1"/>
    </xf>
    <xf numFmtId="0" fontId="39" fillId="0" borderId="7" xfId="0" applyFont="1" applyBorder="1" applyAlignment="1">
      <alignment horizontal="right" vertical="center" wrapText="1"/>
    </xf>
    <xf numFmtId="8" fontId="37" fillId="0" borderId="0" xfId="0" applyNumberFormat="1" applyFont="1" applyAlignment="1">
      <alignment vertical="center"/>
    </xf>
    <xf numFmtId="0" fontId="17" fillId="0" borderId="7" xfId="0" applyFont="1" applyBorder="1" applyAlignment="1">
      <alignment horizontal="right" vertical="center" wrapText="1" readingOrder="1"/>
    </xf>
    <xf numFmtId="0" fontId="40" fillId="0" borderId="0" xfId="0" applyFont="1" applyAlignment="1">
      <alignment vertical="center"/>
    </xf>
    <xf numFmtId="44" fontId="37" fillId="0" borderId="0" xfId="0" applyNumberFormat="1" applyFont="1" applyAlignment="1">
      <alignment vertical="center"/>
    </xf>
    <xf numFmtId="0" fontId="38" fillId="0" borderId="19" xfId="0" applyFont="1" applyBorder="1" applyAlignment="1">
      <alignment vertical="center"/>
    </xf>
    <xf numFmtId="8" fontId="38" fillId="0" borderId="20" xfId="0" applyNumberFormat="1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8" fontId="38" fillId="0" borderId="22" xfId="0" applyNumberFormat="1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44" fontId="38" fillId="0" borderId="22" xfId="0" applyNumberFormat="1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8" fontId="38" fillId="0" borderId="24" xfId="0" applyNumberFormat="1" applyFont="1" applyBorder="1" applyAlignment="1">
      <alignment vertical="center"/>
    </xf>
    <xf numFmtId="44" fontId="39" fillId="0" borderId="7" xfId="0" applyNumberFormat="1" applyFont="1" applyBorder="1" applyAlignment="1">
      <alignment horizontal="right" vertical="center" wrapText="1"/>
    </xf>
    <xf numFmtId="164" fontId="26" fillId="3" borderId="32" xfId="0" applyNumberFormat="1" applyFont="1" applyFill="1" applyBorder="1" applyAlignment="1">
      <alignment horizontal="center" vertical="center"/>
    </xf>
    <xf numFmtId="44" fontId="43" fillId="0" borderId="10" xfId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4" fillId="0" borderId="0" xfId="0" applyFont="1"/>
    <xf numFmtId="0" fontId="27" fillId="0" borderId="15" xfId="0" applyFont="1" applyFill="1" applyBorder="1" applyAlignment="1">
      <alignment horizontal="left" vertical="center"/>
    </xf>
    <xf numFmtId="8" fontId="27" fillId="0" borderId="15" xfId="0" applyNumberFormat="1" applyFont="1" applyFill="1" applyBorder="1" applyAlignment="1">
      <alignment horizontal="right" vertical="center"/>
    </xf>
    <xf numFmtId="0" fontId="24" fillId="0" borderId="15" xfId="0" applyFont="1" applyFill="1" applyBorder="1"/>
    <xf numFmtId="0" fontId="26" fillId="0" borderId="16" xfId="0" applyFont="1" applyFill="1" applyBorder="1" applyAlignment="1">
      <alignment horizontal="left" vertical="center"/>
    </xf>
    <xf numFmtId="8" fontId="26" fillId="0" borderId="16" xfId="0" applyNumberFormat="1" applyFont="1" applyFill="1" applyBorder="1" applyAlignment="1">
      <alignment horizontal="right" vertical="center"/>
    </xf>
    <xf numFmtId="10" fontId="26" fillId="0" borderId="16" xfId="0" applyNumberFormat="1" applyFont="1" applyFill="1" applyBorder="1" applyAlignment="1">
      <alignment horizontal="center" vertical="center"/>
    </xf>
    <xf numFmtId="10" fontId="26" fillId="3" borderId="16" xfId="0" applyNumberFormat="1" applyFont="1" applyFill="1" applyBorder="1" applyAlignment="1">
      <alignment horizontal="center" vertical="center"/>
    </xf>
    <xf numFmtId="8" fontId="28" fillId="3" borderId="16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right" vertical="center"/>
    </xf>
    <xf numFmtId="10" fontId="26" fillId="3" borderId="16" xfId="0" applyNumberFormat="1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left" vertical="center"/>
    </xf>
    <xf numFmtId="8" fontId="29" fillId="0" borderId="16" xfId="0" applyNumberFormat="1" applyFont="1" applyFill="1" applyBorder="1" applyAlignment="1">
      <alignment horizontal="right" vertical="center"/>
    </xf>
    <xf numFmtId="10" fontId="29" fillId="0" borderId="16" xfId="0" applyNumberFormat="1" applyFont="1" applyFill="1" applyBorder="1" applyAlignment="1">
      <alignment horizontal="center" vertical="center"/>
    </xf>
    <xf numFmtId="164" fontId="29" fillId="3" borderId="16" xfId="4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8" fontId="33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10" fontId="29" fillId="3" borderId="1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3" borderId="16" xfId="0" applyFont="1" applyFill="1" applyBorder="1" applyAlignment="1">
      <alignment horizontal="right" vertical="center"/>
    </xf>
    <xf numFmtId="44" fontId="26" fillId="0" borderId="16" xfId="1" applyFont="1" applyFill="1" applyBorder="1" applyAlignment="1">
      <alignment horizontal="right" vertical="center"/>
    </xf>
    <xf numFmtId="10" fontId="26" fillId="3" borderId="16" xfId="0" applyNumberFormat="1" applyFont="1" applyFill="1" applyBorder="1" applyAlignment="1">
      <alignment horizontal="right" vertical="center"/>
    </xf>
    <xf numFmtId="44" fontId="26" fillId="3" borderId="16" xfId="1" applyFont="1" applyFill="1" applyBorder="1" applyAlignment="1">
      <alignment horizontal="right" vertical="center"/>
    </xf>
    <xf numFmtId="164" fontId="26" fillId="0" borderId="16" xfId="0" applyNumberFormat="1" applyFont="1" applyFill="1" applyBorder="1" applyAlignment="1">
      <alignment horizontal="center" vertical="center"/>
    </xf>
    <xf numFmtId="164" fontId="26" fillId="3" borderId="16" xfId="0" applyNumberFormat="1" applyFont="1" applyFill="1" applyBorder="1" applyAlignment="1">
      <alignment horizontal="right" vertical="center"/>
    </xf>
    <xf numFmtId="10" fontId="26" fillId="3" borderId="16" xfId="1" applyNumberFormat="1" applyFont="1" applyFill="1" applyBorder="1" applyAlignment="1">
      <alignment horizontal="right" vertical="center"/>
    </xf>
    <xf numFmtId="44" fontId="33" fillId="0" borderId="0" xfId="0" applyNumberFormat="1" applyFont="1" applyAlignment="1">
      <alignment vertical="center"/>
    </xf>
    <xf numFmtId="44" fontId="26" fillId="0" borderId="16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right" vertical="center"/>
    </xf>
    <xf numFmtId="44" fontId="29" fillId="0" borderId="0" xfId="0" applyNumberFormat="1" applyFont="1" applyAlignment="1">
      <alignment vertical="center"/>
    </xf>
    <xf numFmtId="8" fontId="27" fillId="0" borderId="16" xfId="0" applyNumberFormat="1" applyFont="1" applyFill="1" applyBorder="1" applyAlignment="1">
      <alignment horizontal="right" vertical="center"/>
    </xf>
    <xf numFmtId="0" fontId="26" fillId="3" borderId="18" xfId="0" applyFont="1" applyFill="1" applyBorder="1" applyAlignment="1">
      <alignment horizontal="right" vertical="center"/>
    </xf>
    <xf numFmtId="8" fontId="24" fillId="0" borderId="0" xfId="0" applyNumberFormat="1" applyFont="1" applyAlignment="1">
      <alignment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center" vertical="center"/>
    </xf>
    <xf numFmtId="8" fontId="27" fillId="0" borderId="3" xfId="0" applyNumberFormat="1" applyFont="1" applyFill="1" applyBorder="1" applyAlignment="1">
      <alignment horizontal="right" vertical="center"/>
    </xf>
    <xf numFmtId="0" fontId="27" fillId="3" borderId="17" xfId="0" applyFont="1" applyFill="1" applyBorder="1" applyAlignment="1">
      <alignment horizontal="right" vertical="center"/>
    </xf>
    <xf numFmtId="0" fontId="24" fillId="0" borderId="0" xfId="0" applyFont="1"/>
    <xf numFmtId="8" fontId="33" fillId="0" borderId="6" xfId="1" applyNumberFormat="1" applyFont="1" applyBorder="1" applyAlignment="1">
      <alignment vertical="center"/>
    </xf>
    <xf numFmtId="0" fontId="28" fillId="0" borderId="16" xfId="0" applyFont="1" applyFill="1" applyBorder="1" applyAlignment="1">
      <alignment horizontal="left" vertical="center"/>
    </xf>
    <xf numFmtId="44" fontId="26" fillId="3" borderId="16" xfId="0" applyNumberFormat="1" applyFont="1" applyFill="1" applyBorder="1" applyAlignment="1">
      <alignment horizontal="right" vertical="center"/>
    </xf>
    <xf numFmtId="164" fontId="24" fillId="0" borderId="0" xfId="0" applyNumberFormat="1" applyFont="1" applyAlignment="1">
      <alignment horizontal="center" vertical="center"/>
    </xf>
    <xf numFmtId="165" fontId="19" fillId="0" borderId="33" xfId="1" applyNumberFormat="1" applyFont="1" applyBorder="1" applyAlignment="1">
      <alignment horizontal="left" vertical="center" wrapText="1" indent="2" readingOrder="1"/>
    </xf>
    <xf numFmtId="8" fontId="0" fillId="0" borderId="0" xfId="0" applyNumberFormat="1" applyAlignment="1">
      <alignment vertical="center"/>
    </xf>
    <xf numFmtId="44" fontId="24" fillId="0" borderId="0" xfId="0" applyNumberFormat="1" applyFont="1" applyAlignment="1">
      <alignment vertical="center"/>
    </xf>
    <xf numFmtId="8" fontId="5" fillId="0" borderId="0" xfId="0" applyNumberFormat="1" applyFont="1" applyAlignment="1">
      <alignment horizontal="center" vertical="center"/>
    </xf>
    <xf numFmtId="43" fontId="0" fillId="0" borderId="0" xfId="7" applyFont="1" applyAlignment="1">
      <alignment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vertical="center"/>
    </xf>
    <xf numFmtId="43" fontId="36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7" fontId="0" fillId="0" borderId="0" xfId="0" applyNumberFormat="1" applyAlignment="1">
      <alignment vertical="center"/>
    </xf>
    <xf numFmtId="8" fontId="19" fillId="0" borderId="36" xfId="0" applyNumberFormat="1" applyFont="1" applyBorder="1" applyAlignment="1">
      <alignment horizontal="left" vertical="center" wrapText="1" indent="2" readingOrder="1"/>
    </xf>
    <xf numFmtId="0" fontId="17" fillId="0" borderId="0" xfId="0" applyFont="1" applyBorder="1" applyAlignment="1">
      <alignment horizontal="center" vertical="center" wrapText="1" readingOrder="1"/>
    </xf>
    <xf numFmtId="0" fontId="37" fillId="0" borderId="8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 wrapText="1" readingOrder="1"/>
    </xf>
    <xf numFmtId="0" fontId="39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 readingOrder="1"/>
    </xf>
    <xf numFmtId="0" fontId="17" fillId="0" borderId="8" xfId="0" applyFont="1" applyBorder="1" applyAlignment="1">
      <alignment horizontal="left" vertical="center" wrapText="1" readingOrder="1"/>
    </xf>
    <xf numFmtId="8" fontId="39" fillId="0" borderId="8" xfId="0" applyNumberFormat="1" applyFont="1" applyBorder="1" applyAlignment="1">
      <alignment horizontal="right" vertical="center" wrapText="1"/>
    </xf>
    <xf numFmtId="0" fontId="39" fillId="0" borderId="8" xfId="0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 readingOrder="1"/>
    </xf>
    <xf numFmtId="0" fontId="40" fillId="0" borderId="8" xfId="0" applyFont="1" applyBorder="1" applyAlignment="1">
      <alignment vertical="center"/>
    </xf>
    <xf numFmtId="8" fontId="37" fillId="0" borderId="8" xfId="0" applyNumberFormat="1" applyFont="1" applyBorder="1" applyAlignment="1">
      <alignment vertical="center"/>
    </xf>
    <xf numFmtId="0" fontId="27" fillId="3" borderId="30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26" fillId="0" borderId="28" xfId="0" applyFont="1" applyFill="1" applyBorder="1" applyAlignment="1">
      <alignment horizontal="justify" vertical="center"/>
    </xf>
    <xf numFmtId="0" fontId="26" fillId="0" borderId="31" xfId="0" applyFont="1" applyFill="1" applyBorder="1" applyAlignment="1">
      <alignment horizontal="justify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8" fontId="26" fillId="3" borderId="33" xfId="1" applyNumberFormat="1" applyFont="1" applyFill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8" fontId="24" fillId="0" borderId="26" xfId="0" applyNumberFormat="1" applyFont="1" applyBorder="1" applyAlignment="1">
      <alignment vertical="center"/>
    </xf>
    <xf numFmtId="8" fontId="24" fillId="0" borderId="22" xfId="0" applyNumberFormat="1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44" fontId="24" fillId="0" borderId="26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8" fontId="5" fillId="0" borderId="21" xfId="0" applyNumberFormat="1" applyFont="1" applyBorder="1" applyAlignment="1">
      <alignment vertical="center"/>
    </xf>
    <xf numFmtId="44" fontId="24" fillId="0" borderId="22" xfId="0" applyNumberFormat="1" applyFont="1" applyBorder="1" applyAlignment="1">
      <alignment vertical="center"/>
    </xf>
    <xf numFmtId="8" fontId="5" fillId="0" borderId="26" xfId="0" applyNumberFormat="1" applyFont="1" applyBorder="1" applyAlignment="1">
      <alignment horizontal="center" vertical="center"/>
    </xf>
    <xf numFmtId="8" fontId="5" fillId="0" borderId="22" xfId="0" applyNumberFormat="1" applyFont="1" applyBorder="1" applyAlignment="1">
      <alignment horizontal="center" vertical="center"/>
    </xf>
    <xf numFmtId="8" fontId="5" fillId="0" borderId="23" xfId="0" applyNumberFormat="1" applyFont="1" applyBorder="1" applyAlignment="1">
      <alignment vertical="center"/>
    </xf>
    <xf numFmtId="8" fontId="5" fillId="0" borderId="27" xfId="0" applyNumberFormat="1" applyFont="1" applyBorder="1" applyAlignment="1">
      <alignment horizontal="center" vertical="center"/>
    </xf>
    <xf numFmtId="8" fontId="5" fillId="0" borderId="24" xfId="0" applyNumberFormat="1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5" fillId="0" borderId="12" xfId="0" applyFont="1" applyBorder="1" applyAlignment="1">
      <alignment horizontal="justify"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42" fillId="0" borderId="0" xfId="0" applyFont="1" applyAlignment="1"/>
    <xf numFmtId="0" fontId="26" fillId="0" borderId="16" xfId="0" applyFont="1" applyFill="1" applyBorder="1" applyAlignment="1">
      <alignment horizontal="justify" vertical="center"/>
    </xf>
    <xf numFmtId="0" fontId="27" fillId="0" borderId="16" xfId="0" applyFont="1" applyFill="1" applyBorder="1" applyAlignment="1">
      <alignment horizontal="center" vertical="center"/>
    </xf>
  </cellXfs>
  <cellStyles count="8">
    <cellStyle name="Euro" xfId="2"/>
    <cellStyle name="Milliers" xfId="7" builtinId="3"/>
    <cellStyle name="Milliers 2" xfId="5"/>
    <cellStyle name="Monétaire" xfId="1" builtinId="4"/>
    <cellStyle name="Monétaire 2" xfId="3"/>
    <cellStyle name="Normal" xfId="0" builtinId="0"/>
    <cellStyle name="Pourcentage" xfId="6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1555750</xdr:colOff>
      <xdr:row>13</xdr:row>
      <xdr:rowOff>95250</xdr:rowOff>
    </xdr:from>
    <xdr:to>
      <xdr:col>0</xdr:col>
      <xdr:colOff>2730500</xdr:colOff>
      <xdr:row>15</xdr:row>
      <xdr:rowOff>148166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55750" y="3028950"/>
          <a:ext cx="1174750" cy="4910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1900*98,25%= 1866,75</a:t>
          </a:r>
        </a:p>
      </xdr:txBody>
    </xdr:sp>
    <xdr:clientData/>
  </xdr:twoCellAnchor>
  <xdr:twoCellAnchor>
    <xdr:from>
      <xdr:col>0</xdr:col>
      <xdr:colOff>2719917</xdr:colOff>
      <xdr:row>27</xdr:row>
      <xdr:rowOff>52917</xdr:rowOff>
    </xdr:from>
    <xdr:to>
      <xdr:col>1</xdr:col>
      <xdr:colOff>476250</xdr:colOff>
      <xdr:row>29</xdr:row>
      <xdr:rowOff>85725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24AB8123-1781-4EAF-9710-D38AECC81B75}"/>
            </a:ext>
          </a:extLst>
        </xdr:cNvPr>
        <xdr:cNvSpPr txBox="1"/>
      </xdr:nvSpPr>
      <xdr:spPr>
        <a:xfrm>
          <a:off x="2719917" y="6053667"/>
          <a:ext cx="842433" cy="470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60+23,75=83,75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2447925</xdr:colOff>
      <xdr:row>14</xdr:row>
      <xdr:rowOff>66675</xdr:rowOff>
    </xdr:from>
    <xdr:to>
      <xdr:col>1</xdr:col>
      <xdr:colOff>22225</xdr:colOff>
      <xdr:row>16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180B063-5A48-4898-A838-7E4B51BFA9D8}"/>
            </a:ext>
          </a:extLst>
        </xdr:cNvPr>
        <xdr:cNvSpPr txBox="1"/>
      </xdr:nvSpPr>
      <xdr:spPr>
        <a:xfrm>
          <a:off x="2447925" y="2733675"/>
          <a:ext cx="11747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brut*98,25% </a:t>
          </a:r>
        </a:p>
      </xdr:txBody>
    </xdr:sp>
    <xdr:clientData/>
  </xdr:twoCellAnchor>
  <xdr:twoCellAnchor>
    <xdr:from>
      <xdr:col>0</xdr:col>
      <xdr:colOff>2571750</xdr:colOff>
      <xdr:row>39</xdr:row>
      <xdr:rowOff>66675</xdr:rowOff>
    </xdr:from>
    <xdr:to>
      <xdr:col>2</xdr:col>
      <xdr:colOff>47625</xdr:colOff>
      <xdr:row>42</xdr:row>
      <xdr:rowOff>123825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7C7C0F9-9161-4B63-AD08-68768845F267}"/>
            </a:ext>
          </a:extLst>
        </xdr:cNvPr>
        <xdr:cNvSpPr txBox="1"/>
      </xdr:nvSpPr>
      <xdr:spPr>
        <a:xfrm>
          <a:off x="2571750" y="7343775"/>
          <a:ext cx="18764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Patronales de prévoyance et mutuelle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75" zoomScaleNormal="75" workbookViewId="0">
      <selection activeCell="A9" sqref="A9"/>
    </sheetView>
  </sheetViews>
  <sheetFormatPr baseColWidth="10" defaultRowHeight="14.25" x14ac:dyDescent="0.25"/>
  <cols>
    <col min="1" max="1" width="74" style="2" customWidth="1"/>
    <col min="2" max="2" width="32.5703125" style="2" bestFit="1" customWidth="1"/>
    <col min="3" max="3" width="18.5703125" style="2" customWidth="1"/>
    <col min="4" max="4" width="16.5703125" style="2" customWidth="1"/>
    <col min="5" max="5" width="25.7109375" style="2" customWidth="1"/>
    <col min="6" max="6" width="13.7109375" style="2" customWidth="1"/>
    <col min="7" max="7" width="12.42578125" style="2" customWidth="1"/>
    <col min="8" max="8" width="13.28515625" style="2" customWidth="1"/>
    <col min="9" max="12" width="11.42578125" style="2"/>
    <col min="13" max="13" width="61.5703125" style="2" customWidth="1"/>
    <col min="14" max="15" width="11.42578125" style="2"/>
    <col min="16" max="16" width="11.85546875" style="2" bestFit="1" customWidth="1"/>
    <col min="17" max="17" width="11.42578125" style="2"/>
    <col min="18" max="18" width="13.28515625" style="2" bestFit="1" customWidth="1"/>
    <col min="19" max="16384" width="11.42578125" style="2"/>
  </cols>
  <sheetData>
    <row r="1" spans="1:5" ht="22.5" x14ac:dyDescent="0.25">
      <c r="A1" s="37" t="s">
        <v>57</v>
      </c>
      <c r="B1" s="4"/>
      <c r="C1" s="4"/>
      <c r="D1" s="4"/>
      <c r="E1" s="3"/>
    </row>
    <row r="3" spans="1:5" ht="15" thickBot="1" x14ac:dyDescent="0.3"/>
    <row r="4" spans="1:5" x14ac:dyDescent="0.25">
      <c r="A4" s="256"/>
      <c r="B4" s="258" t="s">
        <v>35</v>
      </c>
      <c r="C4" s="5" t="s">
        <v>36</v>
      </c>
      <c r="D4" s="24" t="s">
        <v>36</v>
      </c>
    </row>
    <row r="5" spans="1:5" ht="15" thickBot="1" x14ac:dyDescent="0.3">
      <c r="A5" s="257"/>
      <c r="B5" s="259"/>
      <c r="C5" s="6" t="s">
        <v>37</v>
      </c>
      <c r="D5" s="25" t="s">
        <v>38</v>
      </c>
    </row>
    <row r="6" spans="1:5" ht="18.75" customHeight="1" thickBot="1" x14ac:dyDescent="0.3">
      <c r="A6" s="260" t="s">
        <v>61</v>
      </c>
      <c r="B6" s="261"/>
      <c r="C6" s="261"/>
      <c r="D6" s="262"/>
    </row>
    <row r="7" spans="1:5" ht="18.75" customHeight="1" thickBot="1" x14ac:dyDescent="0.3">
      <c r="A7" s="9"/>
      <c r="B7" s="8"/>
      <c r="C7" s="8"/>
      <c r="D7" s="26"/>
    </row>
    <row r="8" spans="1:5" ht="18.75" customHeight="1" thickBot="1" x14ac:dyDescent="0.3">
      <c r="A8" s="10" t="s">
        <v>43</v>
      </c>
      <c r="B8" s="8"/>
      <c r="C8" s="8"/>
      <c r="D8" s="26"/>
    </row>
    <row r="9" spans="1:5" ht="18.75" customHeight="1" thickBot="1" x14ac:dyDescent="0.3">
      <c r="A9" s="11" t="s">
        <v>41</v>
      </c>
      <c r="B9" s="8" t="s">
        <v>1</v>
      </c>
      <c r="C9" s="12">
        <v>7.4999999999999997E-3</v>
      </c>
      <c r="D9" s="27">
        <v>0.12839999999999999</v>
      </c>
    </row>
    <row r="10" spans="1:5" ht="18.75" customHeight="1" thickBot="1" x14ac:dyDescent="0.3">
      <c r="A10" s="11" t="s">
        <v>42</v>
      </c>
      <c r="B10" s="8" t="s">
        <v>1</v>
      </c>
      <c r="C10" s="12">
        <v>3.5000000000000001E-3</v>
      </c>
      <c r="D10" s="27">
        <v>1.8499999999999999E-2</v>
      </c>
    </row>
    <row r="11" spans="1:5" ht="18.75" customHeight="1" thickBot="1" x14ac:dyDescent="0.3">
      <c r="A11" s="11" t="s">
        <v>4</v>
      </c>
      <c r="B11" s="8" t="s">
        <v>1</v>
      </c>
      <c r="C11" s="8"/>
      <c r="D11" s="28" t="s">
        <v>5</v>
      </c>
    </row>
    <row r="12" spans="1:5" ht="18.75" customHeight="1" thickBot="1" x14ac:dyDescent="0.3">
      <c r="A12" s="11" t="s">
        <v>67</v>
      </c>
      <c r="B12" s="8" t="s">
        <v>1</v>
      </c>
      <c r="C12" s="8"/>
      <c r="D12" s="27">
        <v>5.2499999999999998E-2</v>
      </c>
    </row>
    <row r="13" spans="1:5" ht="18.75" customHeight="1" thickBot="1" x14ac:dyDescent="0.3">
      <c r="A13" s="11" t="s">
        <v>66</v>
      </c>
      <c r="B13" s="8" t="s">
        <v>1</v>
      </c>
      <c r="C13" s="8"/>
      <c r="D13" s="26" t="s">
        <v>6</v>
      </c>
    </row>
    <row r="14" spans="1:5" ht="18.75" customHeight="1" thickBot="1" x14ac:dyDescent="0.3">
      <c r="A14" s="11" t="s">
        <v>40</v>
      </c>
      <c r="B14" s="8" t="s">
        <v>1</v>
      </c>
      <c r="C14" s="8"/>
      <c r="D14" s="27">
        <v>5.0000000000000001E-3</v>
      </c>
    </row>
    <row r="15" spans="1:5" ht="18.75" customHeight="1" thickBot="1" x14ac:dyDescent="0.3">
      <c r="A15" s="11" t="s">
        <v>7</v>
      </c>
      <c r="B15" s="8" t="s">
        <v>1</v>
      </c>
      <c r="C15" s="8"/>
      <c r="D15" s="27">
        <v>3.0000000000000001E-3</v>
      </c>
    </row>
    <row r="16" spans="1:5" ht="18.75" customHeight="1" thickBot="1" x14ac:dyDescent="0.3">
      <c r="A16" s="11" t="s">
        <v>8</v>
      </c>
      <c r="B16" s="8" t="s">
        <v>1</v>
      </c>
      <c r="C16" s="8"/>
      <c r="D16" s="26" t="s">
        <v>9</v>
      </c>
    </row>
    <row r="17" spans="1:4" ht="18.75" customHeight="1" thickBot="1" x14ac:dyDescent="0.3">
      <c r="A17" s="11" t="s">
        <v>10</v>
      </c>
      <c r="B17" s="8" t="s">
        <v>1</v>
      </c>
      <c r="C17" s="8"/>
      <c r="D17" s="26" t="s">
        <v>11</v>
      </c>
    </row>
    <row r="18" spans="1:4" ht="18.75" customHeight="1" thickBot="1" x14ac:dyDescent="0.3">
      <c r="A18" s="11" t="s">
        <v>46</v>
      </c>
      <c r="B18" s="13"/>
      <c r="C18" s="12">
        <v>1.0999999999999999E-2</v>
      </c>
      <c r="D18" s="26"/>
    </row>
    <row r="19" spans="1:4" ht="18.75" customHeight="1" thickBot="1" x14ac:dyDescent="0.3">
      <c r="A19" s="11"/>
      <c r="B19" s="13"/>
      <c r="C19" s="12"/>
      <c r="D19" s="26"/>
    </row>
    <row r="20" spans="1:4" ht="18.75" customHeight="1" thickBot="1" x14ac:dyDescent="0.3">
      <c r="A20" s="10" t="s">
        <v>44</v>
      </c>
      <c r="B20" s="13"/>
      <c r="C20" s="8"/>
      <c r="D20" s="26"/>
    </row>
    <row r="21" spans="1:4" ht="18.75" customHeight="1" thickBot="1" x14ac:dyDescent="0.3">
      <c r="A21" s="14" t="s">
        <v>45</v>
      </c>
      <c r="B21" s="8" t="s">
        <v>2</v>
      </c>
      <c r="C21" s="12">
        <v>6.9000000000000006E-2</v>
      </c>
      <c r="D21" s="27">
        <v>8.5500000000000007E-2</v>
      </c>
    </row>
    <row r="22" spans="1:4" ht="18.75" customHeight="1" thickBot="1" x14ac:dyDescent="0.3">
      <c r="A22" s="11" t="s">
        <v>39</v>
      </c>
      <c r="B22" s="8" t="s">
        <v>2</v>
      </c>
      <c r="C22" s="8"/>
      <c r="D22" s="27">
        <v>1E-3</v>
      </c>
    </row>
    <row r="23" spans="1:4" ht="18.75" customHeight="1" thickBot="1" x14ac:dyDescent="0.3">
      <c r="A23" s="11"/>
      <c r="B23" s="11"/>
      <c r="C23" s="8"/>
      <c r="D23" s="27"/>
    </row>
    <row r="24" spans="1:4" ht="18.75" customHeight="1" thickBot="1" x14ac:dyDescent="0.3">
      <c r="A24" s="11" t="s">
        <v>63</v>
      </c>
      <c r="B24" s="263" t="s">
        <v>73</v>
      </c>
      <c r="C24" s="12">
        <v>2.4E-2</v>
      </c>
      <c r="D24" s="27"/>
    </row>
    <row r="25" spans="1:4" ht="18.75" customHeight="1" thickBot="1" x14ac:dyDescent="0.3">
      <c r="A25" s="11" t="s">
        <v>65</v>
      </c>
      <c r="B25" s="264"/>
      <c r="C25" s="12">
        <v>5.0000000000000001E-3</v>
      </c>
      <c r="D25" s="26"/>
    </row>
    <row r="26" spans="1:4" ht="18.75" customHeight="1" thickBot="1" x14ac:dyDescent="0.3">
      <c r="A26" s="11" t="s">
        <v>64</v>
      </c>
      <c r="B26" s="264"/>
      <c r="C26" s="12">
        <v>5.0999999999999997E-2</v>
      </c>
      <c r="D26" s="26"/>
    </row>
    <row r="27" spans="1:4" ht="18.75" customHeight="1" thickBot="1" x14ac:dyDescent="0.3">
      <c r="A27" s="15" t="s">
        <v>58</v>
      </c>
      <c r="B27" s="8" t="s">
        <v>14</v>
      </c>
      <c r="C27" s="16"/>
      <c r="D27" s="29">
        <v>0.08</v>
      </c>
    </row>
    <row r="28" spans="1:4" ht="18.75" customHeight="1" thickBot="1" x14ac:dyDescent="0.3">
      <c r="A28" s="117" t="s">
        <v>68</v>
      </c>
      <c r="B28" s="8" t="s">
        <v>59</v>
      </c>
      <c r="C28" s="119">
        <v>2.4E-2</v>
      </c>
      <c r="D28" s="118">
        <v>0.04</v>
      </c>
    </row>
    <row r="29" spans="1:4" ht="18.75" customHeight="1" thickBot="1" x14ac:dyDescent="0.3">
      <c r="A29" s="11" t="s">
        <v>68</v>
      </c>
      <c r="B29" s="8" t="s">
        <v>59</v>
      </c>
      <c r="C29" s="12"/>
      <c r="D29" s="27">
        <v>2.5000000000000001E-3</v>
      </c>
    </row>
    <row r="30" spans="1:4" ht="19.5" customHeight="1" thickBot="1" x14ac:dyDescent="0.3">
      <c r="A30" s="11"/>
      <c r="B30" s="8"/>
      <c r="C30" s="12"/>
      <c r="D30" s="27"/>
    </row>
    <row r="31" spans="1:4" ht="24" customHeight="1" thickBot="1" x14ac:dyDescent="0.3">
      <c r="A31" s="7" t="s">
        <v>47</v>
      </c>
      <c r="B31" s="17"/>
      <c r="C31" s="17"/>
      <c r="D31" s="30"/>
    </row>
    <row r="32" spans="1:4" ht="24" customHeight="1" thickBot="1" x14ac:dyDescent="0.3">
      <c r="A32" s="7"/>
      <c r="B32" s="8"/>
      <c r="C32" s="8"/>
      <c r="D32" s="26"/>
    </row>
    <row r="33" spans="1:4" ht="24" customHeight="1" thickBot="1" x14ac:dyDescent="0.3">
      <c r="A33" s="10" t="s">
        <v>44</v>
      </c>
      <c r="B33" s="8"/>
      <c r="C33" s="8"/>
      <c r="D33" s="26"/>
    </row>
    <row r="34" spans="1:4" ht="24" customHeight="1" thickBot="1" x14ac:dyDescent="0.3">
      <c r="A34" s="11" t="s">
        <v>69</v>
      </c>
      <c r="B34" s="8" t="s">
        <v>51</v>
      </c>
      <c r="C34" s="12">
        <v>3.1E-2</v>
      </c>
      <c r="D34" s="27">
        <v>4.65E-2</v>
      </c>
    </row>
    <row r="35" spans="1:4" ht="24" customHeight="1" thickBot="1" x14ac:dyDescent="0.3">
      <c r="A35" s="11" t="s">
        <v>62</v>
      </c>
      <c r="B35" s="8" t="s">
        <v>51</v>
      </c>
      <c r="C35" s="12">
        <v>8.0000000000000002E-3</v>
      </c>
      <c r="D35" s="27">
        <v>1.2E-2</v>
      </c>
    </row>
    <row r="36" spans="1:4" ht="24" customHeight="1" thickBot="1" x14ac:dyDescent="0.3">
      <c r="A36" s="11"/>
      <c r="B36" s="18"/>
      <c r="C36" s="19"/>
      <c r="D36" s="31"/>
    </row>
    <row r="37" spans="1:4" ht="15" thickBot="1" x14ac:dyDescent="0.3">
      <c r="A37" s="10" t="s">
        <v>49</v>
      </c>
      <c r="B37" s="20"/>
      <c r="C37" s="20"/>
      <c r="D37" s="32"/>
    </row>
    <row r="38" spans="1:4" ht="24" customHeight="1" thickBot="1" x14ac:dyDescent="0.3">
      <c r="A38" s="11" t="s">
        <v>69</v>
      </c>
      <c r="B38" s="34" t="s">
        <v>60</v>
      </c>
      <c r="C38" s="35">
        <v>8.1000000000000003E-2</v>
      </c>
      <c r="D38" s="36">
        <v>0.1215</v>
      </c>
    </row>
    <row r="39" spans="1:4" ht="24" customHeight="1" thickBot="1" x14ac:dyDescent="0.3">
      <c r="A39" s="11" t="s">
        <v>48</v>
      </c>
      <c r="B39" s="8" t="s">
        <v>60</v>
      </c>
      <c r="C39" s="12">
        <v>8.9999999999999993E-3</v>
      </c>
      <c r="D39" s="27">
        <v>1.2999999999999999E-2</v>
      </c>
    </row>
    <row r="40" spans="1:4" ht="24" customHeight="1" thickBot="1" x14ac:dyDescent="0.3">
      <c r="A40" s="21"/>
      <c r="B40" s="8"/>
      <c r="C40" s="8"/>
      <c r="D40" s="26"/>
    </row>
    <row r="41" spans="1:4" ht="24" customHeight="1" thickBot="1" x14ac:dyDescent="0.3">
      <c r="A41" s="7" t="s">
        <v>50</v>
      </c>
      <c r="B41" s="8"/>
      <c r="C41" s="8"/>
      <c r="D41" s="26"/>
    </row>
    <row r="42" spans="1:4" ht="24" customHeight="1" thickBot="1" x14ac:dyDescent="0.3">
      <c r="A42" s="10" t="s">
        <v>44</v>
      </c>
      <c r="B42" s="8"/>
      <c r="C42" s="8"/>
      <c r="D42" s="26"/>
    </row>
    <row r="43" spans="1:4" ht="24" customHeight="1" thickBot="1" x14ac:dyDescent="0.3">
      <c r="A43" s="11" t="s">
        <v>70</v>
      </c>
      <c r="B43" s="8" t="s">
        <v>2</v>
      </c>
      <c r="C43" s="12">
        <v>3.1E-2</v>
      </c>
      <c r="D43" s="27">
        <v>4.65E-2</v>
      </c>
    </row>
    <row r="44" spans="1:4" ht="24" customHeight="1" thickBot="1" x14ac:dyDescent="0.3">
      <c r="A44" s="11" t="s">
        <v>28</v>
      </c>
      <c r="B44" s="8" t="s">
        <v>2</v>
      </c>
      <c r="C44" s="12">
        <v>8.0000000000000002E-3</v>
      </c>
      <c r="D44" s="27">
        <v>1.2E-2</v>
      </c>
    </row>
    <row r="45" spans="1:4" ht="24" customHeight="1" thickBot="1" x14ac:dyDescent="0.3">
      <c r="A45" s="11"/>
      <c r="B45" s="8"/>
      <c r="C45" s="12"/>
      <c r="D45" s="27"/>
    </row>
    <row r="46" spans="1:4" ht="24" customHeight="1" thickBot="1" x14ac:dyDescent="0.3">
      <c r="A46" s="10" t="s">
        <v>52</v>
      </c>
      <c r="B46" s="8"/>
      <c r="C46" s="12"/>
      <c r="D46" s="27"/>
    </row>
    <row r="47" spans="1:4" ht="24" customHeight="1" thickBot="1" x14ac:dyDescent="0.3">
      <c r="A47" s="11" t="s">
        <v>74</v>
      </c>
      <c r="B47" s="8" t="s">
        <v>18</v>
      </c>
      <c r="C47" s="12">
        <v>7.8E-2</v>
      </c>
      <c r="D47" s="27">
        <v>0.1275</v>
      </c>
    </row>
    <row r="48" spans="1:4" ht="24" customHeight="1" thickBot="1" x14ac:dyDescent="0.3">
      <c r="A48" s="11" t="s">
        <v>71</v>
      </c>
      <c r="B48" s="8" t="s">
        <v>19</v>
      </c>
      <c r="C48" s="22">
        <v>2.4000000000000001E-4</v>
      </c>
      <c r="D48" s="33">
        <v>3.6000000000000002E-4</v>
      </c>
    </row>
    <row r="49" spans="1:4" ht="24" customHeight="1" thickBot="1" x14ac:dyDescent="0.3">
      <c r="A49" s="11" t="s">
        <v>72</v>
      </c>
      <c r="B49" s="8" t="s">
        <v>20</v>
      </c>
      <c r="C49" s="12">
        <v>1.2999999999999999E-3</v>
      </c>
      <c r="D49" s="27">
        <v>2.2000000000000001E-3</v>
      </c>
    </row>
    <row r="50" spans="1:4" ht="24" customHeight="1" thickBot="1" x14ac:dyDescent="0.3">
      <c r="A50" s="21"/>
      <c r="B50" s="8"/>
      <c r="C50" s="8"/>
      <c r="D50" s="26"/>
    </row>
    <row r="51" spans="1:4" ht="24" customHeight="1" thickBot="1" x14ac:dyDescent="0.3">
      <c r="A51" s="23" t="s">
        <v>21</v>
      </c>
      <c r="B51" s="8"/>
      <c r="C51" s="8"/>
      <c r="D51" s="26"/>
    </row>
    <row r="52" spans="1:4" ht="24" customHeight="1" thickBot="1" x14ac:dyDescent="0.3">
      <c r="A52" s="11" t="s">
        <v>22</v>
      </c>
      <c r="B52" s="8" t="s">
        <v>2</v>
      </c>
      <c r="C52" s="8"/>
      <c r="D52" s="27">
        <v>1.4999999999999999E-2</v>
      </c>
    </row>
  </sheetData>
  <mergeCells count="4">
    <mergeCell ref="A4:A5"/>
    <mergeCell ref="B4:B5"/>
    <mergeCell ref="A6:D6"/>
    <mergeCell ref="B24:B26"/>
  </mergeCells>
  <pageMargins left="0" right="0" top="0" bottom="0" header="0" footer="0"/>
  <pageSetup paperSize="9" orientation="landscape" verticalDpi="200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6" zoomScaleNormal="100" workbookViewId="0">
      <selection activeCell="H32" sqref="H32"/>
    </sheetView>
  </sheetViews>
  <sheetFormatPr baseColWidth="10" defaultRowHeight="12" x14ac:dyDescent="0.25"/>
  <cols>
    <col min="1" max="1" width="46.28515625" style="62" customWidth="1"/>
    <col min="2" max="2" width="16" style="62" customWidth="1"/>
    <col min="3" max="3" width="14.140625" style="62" customWidth="1"/>
    <col min="4" max="4" width="14.7109375" style="62" customWidth="1"/>
    <col min="5" max="5" width="14.28515625" style="62" bestFit="1" customWidth="1"/>
    <col min="6" max="6" width="13.85546875" style="62" bestFit="1" customWidth="1"/>
    <col min="7" max="7" width="13.85546875" style="62" customWidth="1"/>
    <col min="8" max="8" width="25" style="62" bestFit="1" customWidth="1"/>
    <col min="9" max="9" width="15.28515625" style="62" bestFit="1" customWidth="1"/>
    <col min="10" max="10" width="11.42578125" style="62"/>
    <col min="11" max="11" width="12" style="62" bestFit="1" customWidth="1"/>
    <col min="12" max="16384" width="11.42578125" style="62"/>
  </cols>
  <sheetData>
    <row r="1" spans="1:11" ht="18" x14ac:dyDescent="0.25">
      <c r="A1" s="226" t="s">
        <v>53</v>
      </c>
      <c r="B1" s="227"/>
      <c r="C1" s="227"/>
      <c r="D1" s="227"/>
      <c r="E1" s="227"/>
    </row>
    <row r="2" spans="1:11" ht="15" thickBot="1" x14ac:dyDescent="0.3">
      <c r="C2" s="63"/>
      <c r="D2" s="63"/>
      <c r="E2" s="63"/>
      <c r="F2" s="63"/>
    </row>
    <row r="3" spans="1:11" ht="24" customHeight="1" thickBot="1" x14ac:dyDescent="0.3">
      <c r="A3" s="64" t="s">
        <v>23</v>
      </c>
      <c r="B3" s="65">
        <v>1900</v>
      </c>
      <c r="C3" s="66"/>
      <c r="D3" s="66"/>
      <c r="E3" s="66"/>
      <c r="F3" s="66"/>
    </row>
    <row r="4" spans="1:11" ht="18" customHeight="1" x14ac:dyDescent="0.25">
      <c r="A4" s="228"/>
      <c r="B4" s="230" t="s">
        <v>29</v>
      </c>
      <c r="C4" s="230" t="s">
        <v>54</v>
      </c>
      <c r="D4" s="230" t="s">
        <v>24</v>
      </c>
      <c r="E4" s="232" t="s">
        <v>55</v>
      </c>
      <c r="F4" s="224" t="s">
        <v>30</v>
      </c>
      <c r="H4" s="62">
        <f>0.2809/0.6</f>
        <v>0.46816666666666668</v>
      </c>
    </row>
    <row r="5" spans="1:11" ht="18" customHeight="1" x14ac:dyDescent="0.25">
      <c r="A5" s="229"/>
      <c r="B5" s="231"/>
      <c r="C5" s="231"/>
      <c r="D5" s="231"/>
      <c r="E5" s="233"/>
      <c r="F5" s="225"/>
      <c r="H5" s="62">
        <f>((1.6*9.76*151.6666/1900)-1)</f>
        <v>0.24653980294736844</v>
      </c>
    </row>
    <row r="6" spans="1:11" ht="17.25" customHeight="1" x14ac:dyDescent="0.25">
      <c r="A6" s="67" t="s">
        <v>0</v>
      </c>
      <c r="B6" s="68">
        <v>1900</v>
      </c>
      <c r="C6" s="69">
        <v>7.4999999999999997E-3</v>
      </c>
      <c r="D6" s="68">
        <v>14.25</v>
      </c>
      <c r="E6" s="70">
        <v>0.12889999999999999</v>
      </c>
      <c r="F6" s="71">
        <v>244.91</v>
      </c>
      <c r="H6" s="62">
        <f>H5*H4</f>
        <v>0.11542171774652632</v>
      </c>
      <c r="I6" s="62">
        <f>ROUND(H6,4)</f>
        <v>0.1154</v>
      </c>
      <c r="J6" s="62">
        <f>1900*I6</f>
        <v>219.26</v>
      </c>
    </row>
    <row r="7" spans="1:11" ht="17.25" customHeight="1" x14ac:dyDescent="0.25">
      <c r="A7" s="67" t="s">
        <v>3</v>
      </c>
      <c r="B7" s="68">
        <v>1900</v>
      </c>
      <c r="C7" s="69">
        <v>6.9000000000000006E-2</v>
      </c>
      <c r="D7" s="68">
        <v>131.1</v>
      </c>
      <c r="E7" s="70">
        <v>8.5500000000000007E-2</v>
      </c>
      <c r="F7" s="71">
        <v>162.44999999999999</v>
      </c>
    </row>
    <row r="8" spans="1:11" ht="17.25" customHeight="1" x14ac:dyDescent="0.25">
      <c r="A8" s="67" t="s">
        <v>3</v>
      </c>
      <c r="B8" s="68">
        <v>1900</v>
      </c>
      <c r="C8" s="69">
        <v>4.0000000000000001E-3</v>
      </c>
      <c r="D8" s="68">
        <v>7.6</v>
      </c>
      <c r="E8" s="70">
        <v>1.9E-2</v>
      </c>
      <c r="F8" s="71">
        <v>36.1</v>
      </c>
      <c r="I8" s="169" t="s">
        <v>168</v>
      </c>
      <c r="J8" s="169" t="s">
        <v>169</v>
      </c>
      <c r="K8" s="169" t="s">
        <v>167</v>
      </c>
    </row>
    <row r="9" spans="1:11" ht="17.25" customHeight="1" x14ac:dyDescent="0.25">
      <c r="A9" s="67" t="s">
        <v>31</v>
      </c>
      <c r="B9" s="68">
        <v>1900</v>
      </c>
      <c r="C9" s="72"/>
      <c r="D9" s="73"/>
      <c r="E9" s="74">
        <v>0.01</v>
      </c>
      <c r="F9" s="71">
        <v>19</v>
      </c>
      <c r="H9" s="62" t="s">
        <v>165</v>
      </c>
      <c r="I9" s="189">
        <f>D21</f>
        <v>45.6</v>
      </c>
      <c r="J9" s="189">
        <f>F21+F22</f>
        <v>79.8</v>
      </c>
      <c r="K9" s="189">
        <f>SUM(I9:J9)</f>
        <v>125.4</v>
      </c>
    </row>
    <row r="10" spans="1:11" ht="17.25" customHeight="1" x14ac:dyDescent="0.25">
      <c r="A10" s="67" t="s">
        <v>25</v>
      </c>
      <c r="B10" s="68">
        <v>1900</v>
      </c>
      <c r="C10" s="72"/>
      <c r="D10" s="73"/>
      <c r="E10" s="70">
        <v>3.4500000000000003E-2</v>
      </c>
      <c r="F10" s="71">
        <v>65.55</v>
      </c>
      <c r="H10" s="62" t="s">
        <v>166</v>
      </c>
      <c r="I10" s="189">
        <f>SUM(D6:D17)+D28+D29+D30</f>
        <v>308.97999999999996</v>
      </c>
      <c r="J10" s="189">
        <f>SUM(F6:F19)</f>
        <v>364.34000000000003</v>
      </c>
      <c r="K10" s="189">
        <f>SUM(I10:J10)</f>
        <v>673.31999999999994</v>
      </c>
    </row>
    <row r="11" spans="1:11" ht="17.25" customHeight="1" x14ac:dyDescent="0.25">
      <c r="A11" s="67" t="s">
        <v>26</v>
      </c>
      <c r="B11" s="68">
        <v>1900</v>
      </c>
      <c r="C11" s="72"/>
      <c r="D11" s="73"/>
      <c r="E11" s="70">
        <v>1E-3</v>
      </c>
      <c r="F11" s="71">
        <v>1.9</v>
      </c>
      <c r="H11" s="147" t="s">
        <v>170</v>
      </c>
      <c r="I11" s="189">
        <f>SUM(I9:I10)</f>
        <v>354.58</v>
      </c>
      <c r="J11" s="189">
        <f>SUM(J9:J10)</f>
        <v>444.14000000000004</v>
      </c>
      <c r="K11" s="189">
        <f>SUM(I11:J11)</f>
        <v>798.72</v>
      </c>
    </row>
    <row r="12" spans="1:11" ht="17.25" customHeight="1" x14ac:dyDescent="0.25">
      <c r="A12" s="67" t="s">
        <v>7</v>
      </c>
      <c r="B12" s="68">
        <v>1900</v>
      </c>
      <c r="C12" s="72"/>
      <c r="D12" s="73"/>
      <c r="E12" s="70">
        <v>3.0000000000000001E-3</v>
      </c>
      <c r="F12" s="71">
        <v>5.7</v>
      </c>
    </row>
    <row r="13" spans="1:11" ht="17.25" customHeight="1" x14ac:dyDescent="0.25">
      <c r="A13" s="67" t="s">
        <v>10</v>
      </c>
      <c r="B13" s="68">
        <v>1900</v>
      </c>
      <c r="C13" s="72"/>
      <c r="D13" s="73"/>
      <c r="E13" s="70">
        <v>2.5000000000000001E-2</v>
      </c>
      <c r="F13" s="71">
        <v>47.5</v>
      </c>
      <c r="H13" s="62" t="s">
        <v>156</v>
      </c>
      <c r="I13" s="189">
        <f>D24+D25</f>
        <v>74.099999999999994</v>
      </c>
      <c r="J13" s="189">
        <f>F24+F25</f>
        <v>111.14999999999999</v>
      </c>
      <c r="K13" s="189">
        <f>SUM(I13:J13)</f>
        <v>185.25</v>
      </c>
    </row>
    <row r="14" spans="1:11" ht="17.25" customHeight="1" x14ac:dyDescent="0.25">
      <c r="A14" s="67" t="s">
        <v>136</v>
      </c>
      <c r="B14" s="68">
        <v>1900</v>
      </c>
      <c r="C14" s="72"/>
      <c r="D14" s="73"/>
      <c r="E14" s="70">
        <v>1E-4</v>
      </c>
      <c r="F14" s="71">
        <v>0.19</v>
      </c>
      <c r="H14" s="62" t="s">
        <v>171</v>
      </c>
      <c r="I14" s="189">
        <f>D26+D27</f>
        <v>39.25</v>
      </c>
      <c r="J14" s="189">
        <f>F26+F27</f>
        <v>83.75</v>
      </c>
      <c r="K14" s="189">
        <f>SUM(I14:J14)</f>
        <v>123</v>
      </c>
    </row>
    <row r="15" spans="1:11" ht="17.25" customHeight="1" x14ac:dyDescent="0.25">
      <c r="A15" s="67" t="s">
        <v>12</v>
      </c>
      <c r="B15" s="68">
        <v>1866.75</v>
      </c>
      <c r="C15" s="69">
        <v>2.4E-2</v>
      </c>
      <c r="D15" s="68">
        <v>44.8</v>
      </c>
      <c r="E15" s="75"/>
      <c r="F15" s="76"/>
      <c r="H15" s="147" t="s">
        <v>172</v>
      </c>
      <c r="I15" s="189">
        <f>SUM(I13:I14)</f>
        <v>113.35</v>
      </c>
      <c r="J15" s="189">
        <f>SUM(J13:J14)</f>
        <v>194.89999999999998</v>
      </c>
      <c r="K15" s="189">
        <f>SUM(I15:J15)</f>
        <v>308.25</v>
      </c>
    </row>
    <row r="16" spans="1:11" ht="17.25" customHeight="1" x14ac:dyDescent="0.25">
      <c r="A16" s="67" t="s">
        <v>13</v>
      </c>
      <c r="B16" s="68">
        <v>1866.75</v>
      </c>
      <c r="C16" s="69">
        <v>5.0999999999999997E-2</v>
      </c>
      <c r="D16" s="68">
        <v>95.2</v>
      </c>
      <c r="E16" s="75"/>
      <c r="F16" s="76"/>
      <c r="G16" s="115"/>
      <c r="H16" s="112"/>
      <c r="I16" s="114"/>
    </row>
    <row r="17" spans="1:11" ht="17.25" customHeight="1" x14ac:dyDescent="0.25">
      <c r="A17" s="67" t="s">
        <v>15</v>
      </c>
      <c r="B17" s="68">
        <v>1866.75</v>
      </c>
      <c r="C17" s="69">
        <v>5.0000000000000001E-3</v>
      </c>
      <c r="D17" s="68">
        <v>9.33</v>
      </c>
      <c r="E17" s="75"/>
      <c r="F17" s="76"/>
      <c r="G17" s="234"/>
      <c r="H17" s="116" t="s">
        <v>173</v>
      </c>
      <c r="I17" s="267"/>
      <c r="J17" s="202">
        <f>F33</f>
        <v>12.92</v>
      </c>
      <c r="K17" s="202">
        <f>J17</f>
        <v>12.92</v>
      </c>
    </row>
    <row r="18" spans="1:11" ht="17.25" customHeight="1" x14ac:dyDescent="0.25">
      <c r="A18" s="67" t="s">
        <v>135</v>
      </c>
      <c r="B18" s="68">
        <v>1900</v>
      </c>
      <c r="C18" s="77"/>
      <c r="D18" s="68"/>
      <c r="E18" s="78">
        <v>1.6000000000000001E-4</v>
      </c>
      <c r="F18" s="71">
        <v>0.3</v>
      </c>
      <c r="G18" s="234"/>
      <c r="H18" s="116" t="s">
        <v>174</v>
      </c>
      <c r="I18" s="268"/>
      <c r="J18" s="202">
        <f>F34</f>
        <v>10.45</v>
      </c>
      <c r="K18" s="202">
        <f>J18</f>
        <v>10.45</v>
      </c>
    </row>
    <row r="19" spans="1:11" ht="17.25" customHeight="1" x14ac:dyDescent="0.25">
      <c r="A19" s="67" t="s">
        <v>181</v>
      </c>
      <c r="B19" s="68"/>
      <c r="C19" s="77"/>
      <c r="D19" s="68"/>
      <c r="E19" s="78"/>
      <c r="F19" s="79">
        <v>-219.26</v>
      </c>
      <c r="G19" s="234"/>
      <c r="H19" s="116" t="s">
        <v>175</v>
      </c>
      <c r="I19" s="267"/>
      <c r="J19" s="202">
        <f>SUM(J17:J18)</f>
        <v>23.369999999999997</v>
      </c>
      <c r="K19" s="202">
        <f>SUM(K17:K18)</f>
        <v>23.369999999999997</v>
      </c>
    </row>
    <row r="20" spans="1:11" ht="17.25" customHeight="1" x14ac:dyDescent="0.25">
      <c r="A20" s="80" t="s">
        <v>32</v>
      </c>
      <c r="B20" s="231"/>
      <c r="C20" s="72"/>
      <c r="D20" s="72"/>
      <c r="E20" s="75"/>
      <c r="F20" s="81"/>
      <c r="G20" s="234"/>
      <c r="H20" s="116"/>
      <c r="I20" s="268"/>
    </row>
    <row r="21" spans="1:11" ht="17.25" customHeight="1" x14ac:dyDescent="0.25">
      <c r="A21" s="67" t="s">
        <v>16</v>
      </c>
      <c r="B21" s="68">
        <v>1900</v>
      </c>
      <c r="C21" s="69">
        <v>2.4E-2</v>
      </c>
      <c r="D21" s="68">
        <v>45.6</v>
      </c>
      <c r="E21" s="70">
        <v>0.04</v>
      </c>
      <c r="F21" s="71">
        <v>76</v>
      </c>
      <c r="G21" s="234"/>
      <c r="H21" s="112" t="s">
        <v>176</v>
      </c>
      <c r="I21" s="203">
        <f>I15+I11</f>
        <v>467.92999999999995</v>
      </c>
      <c r="J21" s="203">
        <f>J19+J15+J11</f>
        <v>662.41000000000008</v>
      </c>
      <c r="K21" s="203">
        <f>K19+K15+K11</f>
        <v>1130.3400000000001</v>
      </c>
    </row>
    <row r="22" spans="1:11" ht="17.25" customHeight="1" x14ac:dyDescent="0.25">
      <c r="A22" s="67" t="s">
        <v>27</v>
      </c>
      <c r="B22" s="68">
        <v>1900</v>
      </c>
      <c r="C22" s="72"/>
      <c r="D22" s="73"/>
      <c r="E22" s="70">
        <v>2E-3</v>
      </c>
      <c r="F22" s="71">
        <v>3.8</v>
      </c>
      <c r="G22" s="234"/>
      <c r="H22" s="112"/>
      <c r="I22" s="114"/>
    </row>
    <row r="23" spans="1:11" ht="17.25" customHeight="1" x14ac:dyDescent="0.25">
      <c r="A23" s="80" t="s">
        <v>160</v>
      </c>
      <c r="B23" s="73"/>
      <c r="C23" s="72"/>
      <c r="D23" s="73"/>
      <c r="E23" s="75"/>
      <c r="F23" s="76"/>
      <c r="G23" s="234"/>
      <c r="H23" s="116" t="s">
        <v>177</v>
      </c>
      <c r="I23" s="203">
        <f>D37</f>
        <v>467.94</v>
      </c>
      <c r="J23" s="203">
        <f>F37</f>
        <v>662.41</v>
      </c>
      <c r="K23" s="203">
        <f>SUM(I23:J23)</f>
        <v>1130.3499999999999</v>
      </c>
    </row>
    <row r="24" spans="1:11" ht="17.25" customHeight="1" x14ac:dyDescent="0.25">
      <c r="A24" s="67" t="s">
        <v>33</v>
      </c>
      <c r="B24" s="68">
        <v>1900</v>
      </c>
      <c r="C24" s="69">
        <v>3.1E-2</v>
      </c>
      <c r="D24" s="68">
        <v>58.9</v>
      </c>
      <c r="E24" s="70">
        <v>4.65E-2</v>
      </c>
      <c r="F24" s="71">
        <v>88.35</v>
      </c>
      <c r="G24" s="234"/>
      <c r="H24" s="116"/>
    </row>
    <row r="25" spans="1:11" ht="17.25" customHeight="1" x14ac:dyDescent="0.25">
      <c r="A25" s="67" t="s">
        <v>28</v>
      </c>
      <c r="B25" s="68">
        <v>1900</v>
      </c>
      <c r="C25" s="69">
        <v>8.0000000000000002E-3</v>
      </c>
      <c r="D25" s="68">
        <v>15.2</v>
      </c>
      <c r="E25" s="70">
        <v>1.2E-2</v>
      </c>
      <c r="F25" s="71">
        <v>22.8</v>
      </c>
      <c r="G25" s="234"/>
      <c r="H25" s="116"/>
      <c r="I25" s="267"/>
    </row>
    <row r="26" spans="1:11" ht="17.25" customHeight="1" x14ac:dyDescent="0.25">
      <c r="A26" s="83" t="s">
        <v>75</v>
      </c>
      <c r="B26" s="84"/>
      <c r="C26" s="85"/>
      <c r="D26" s="84">
        <v>25</v>
      </c>
      <c r="E26" s="86"/>
      <c r="F26" s="87">
        <v>60</v>
      </c>
      <c r="G26" s="234"/>
      <c r="H26" s="116"/>
      <c r="I26" s="268"/>
    </row>
    <row r="27" spans="1:11" ht="17.25" customHeight="1" x14ac:dyDescent="0.25">
      <c r="A27" s="67" t="s">
        <v>88</v>
      </c>
      <c r="B27" s="68">
        <v>1900</v>
      </c>
      <c r="C27" s="69">
        <v>7.4999999999999997E-3</v>
      </c>
      <c r="D27" s="68">
        <v>14.25</v>
      </c>
      <c r="E27" s="70">
        <v>1.2500000000000001E-2</v>
      </c>
      <c r="F27" s="235">
        <v>23.75</v>
      </c>
    </row>
    <row r="28" spans="1:11" ht="17.25" customHeight="1" x14ac:dyDescent="0.25">
      <c r="A28" s="67" t="s">
        <v>89</v>
      </c>
      <c r="B28" s="68">
        <v>83.75</v>
      </c>
      <c r="C28" s="69">
        <v>2.4E-2</v>
      </c>
      <c r="D28" s="68">
        <v>2.0099999999999998</v>
      </c>
      <c r="E28" s="89"/>
      <c r="F28" s="88"/>
      <c r="G28" s="234"/>
      <c r="H28" s="116"/>
      <c r="I28" s="112"/>
    </row>
    <row r="29" spans="1:11" ht="17.25" customHeight="1" x14ac:dyDescent="0.25">
      <c r="A29" s="67" t="s">
        <v>90</v>
      </c>
      <c r="B29" s="68">
        <v>83.75</v>
      </c>
      <c r="C29" s="69">
        <v>5.0999999999999997E-2</v>
      </c>
      <c r="D29" s="68">
        <v>4.2699999999999996</v>
      </c>
      <c r="E29" s="89"/>
      <c r="F29" s="88"/>
      <c r="G29" s="234"/>
      <c r="H29" s="112"/>
      <c r="I29" s="1"/>
    </row>
    <row r="30" spans="1:11" ht="17.25" customHeight="1" x14ac:dyDescent="0.25">
      <c r="A30" s="67" t="s">
        <v>91</v>
      </c>
      <c r="B30" s="68">
        <v>83.75</v>
      </c>
      <c r="C30" s="69">
        <v>5.0000000000000001E-3</v>
      </c>
      <c r="D30" s="68">
        <v>0.42</v>
      </c>
      <c r="E30" s="89"/>
      <c r="F30" s="88"/>
      <c r="G30" s="234"/>
      <c r="H30" s="82"/>
    </row>
    <row r="31" spans="1:11" ht="17.25" customHeight="1" x14ac:dyDescent="0.25">
      <c r="A31" s="67"/>
      <c r="B31" s="68"/>
      <c r="C31" s="69"/>
      <c r="D31" s="68"/>
      <c r="E31" s="89"/>
      <c r="F31" s="88"/>
      <c r="G31" s="234"/>
      <c r="H31" s="82"/>
    </row>
    <row r="32" spans="1:11" ht="23.25" customHeight="1" x14ac:dyDescent="0.25">
      <c r="A32" s="80" t="s">
        <v>161</v>
      </c>
      <c r="B32" s="68"/>
      <c r="C32" s="69"/>
      <c r="D32" s="68"/>
      <c r="E32" s="89"/>
      <c r="F32" s="88"/>
      <c r="G32" s="234"/>
      <c r="H32" s="112"/>
      <c r="I32" s="1"/>
    </row>
    <row r="33" spans="1:9" ht="24" customHeight="1" x14ac:dyDescent="0.25">
      <c r="A33" s="67" t="s">
        <v>158</v>
      </c>
      <c r="B33" s="68">
        <v>1900</v>
      </c>
      <c r="C33" s="69"/>
      <c r="D33" s="68"/>
      <c r="E33" s="89">
        <v>6.7999999999999996E-3</v>
      </c>
      <c r="F33" s="235">
        <v>12.92</v>
      </c>
    </row>
    <row r="34" spans="1:9" ht="24" customHeight="1" x14ac:dyDescent="0.25">
      <c r="A34" s="67" t="s">
        <v>162</v>
      </c>
      <c r="B34" s="68">
        <v>1900</v>
      </c>
      <c r="C34" s="69"/>
      <c r="D34" s="68"/>
      <c r="E34" s="89">
        <v>5.4999999999999997E-3</v>
      </c>
      <c r="F34" s="235">
        <v>10.45</v>
      </c>
      <c r="G34" s="113"/>
      <c r="H34" s="112"/>
      <c r="I34" s="1"/>
    </row>
    <row r="35" spans="1:9" x14ac:dyDescent="0.25">
      <c r="A35" s="67"/>
      <c r="B35" s="68"/>
      <c r="C35" s="69"/>
      <c r="D35" s="68"/>
      <c r="E35" s="89"/>
      <c r="F35" s="88"/>
    </row>
    <row r="36" spans="1:9" x14ac:dyDescent="0.25">
      <c r="A36" s="67"/>
      <c r="B36" s="68"/>
      <c r="C36" s="69"/>
      <c r="D36" s="68"/>
      <c r="E36" s="89"/>
      <c r="F36" s="88"/>
    </row>
    <row r="37" spans="1:9" x14ac:dyDescent="0.25">
      <c r="A37" s="90" t="s">
        <v>34</v>
      </c>
      <c r="B37" s="91"/>
      <c r="C37" s="231"/>
      <c r="D37" s="92">
        <v>467.94</v>
      </c>
      <c r="E37" s="93"/>
      <c r="F37" s="94">
        <v>662.41</v>
      </c>
    </row>
    <row r="38" spans="1:9" ht="12.75" thickBot="1" x14ac:dyDescent="0.3">
      <c r="A38" s="95" t="s">
        <v>182</v>
      </c>
      <c r="B38" s="96"/>
      <c r="C38" s="97"/>
      <c r="D38" s="98">
        <v>1432.06</v>
      </c>
      <c r="E38" s="99"/>
      <c r="F38" s="100"/>
    </row>
    <row r="39" spans="1:9" ht="16.5" customHeight="1" thickBot="1" x14ac:dyDescent="0.3">
      <c r="A39" s="265" t="s">
        <v>183</v>
      </c>
      <c r="B39" s="266"/>
      <c r="C39" s="266"/>
      <c r="D39" s="196">
        <v>1548.62</v>
      </c>
    </row>
    <row r="40" spans="1:9" x14ac:dyDescent="0.25">
      <c r="A40" s="101"/>
      <c r="B40" s="101"/>
      <c r="C40" s="101"/>
      <c r="D40" s="101"/>
      <c r="E40" s="101"/>
      <c r="F40" s="101"/>
    </row>
  </sheetData>
  <mergeCells count="4">
    <mergeCell ref="A39:C39"/>
    <mergeCell ref="I17:I18"/>
    <mergeCell ref="I19:I20"/>
    <mergeCell ref="I25:I26"/>
  </mergeCells>
  <pageMargins left="0" right="0" top="0" bottom="0" header="0" footer="0"/>
  <pageSetup paperSize="9" orientation="landscape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A19" sqref="A19"/>
    </sheetView>
  </sheetViews>
  <sheetFormatPr baseColWidth="10" defaultRowHeight="12" x14ac:dyDescent="0.25"/>
  <cols>
    <col min="1" max="1" width="54" style="62" customWidth="1"/>
    <col min="2" max="2" width="12" style="62" bestFit="1" customWidth="1"/>
    <col min="3" max="3" width="8.28515625" style="62" bestFit="1" customWidth="1"/>
    <col min="4" max="4" width="13" style="62" bestFit="1" customWidth="1"/>
    <col min="5" max="5" width="9" style="62" bestFit="1" customWidth="1"/>
    <col min="6" max="6" width="22.7109375" style="62" customWidth="1"/>
    <col min="7" max="7" width="21.7109375" style="146" bestFit="1" customWidth="1"/>
    <col min="8" max="8" width="25" style="147" bestFit="1" customWidth="1"/>
    <col min="9" max="11" width="12" style="62" bestFit="1" customWidth="1"/>
    <col min="12" max="16384" width="11.42578125" style="62"/>
  </cols>
  <sheetData>
    <row r="1" spans="1:11" ht="15" customHeight="1" thickBot="1" x14ac:dyDescent="0.25">
      <c r="A1" s="274" t="s">
        <v>79</v>
      </c>
      <c r="B1" s="275"/>
      <c r="C1" s="275"/>
      <c r="D1" s="275"/>
      <c r="E1" s="275"/>
      <c r="F1" s="145"/>
    </row>
    <row r="2" spans="1:11" ht="15" customHeight="1" thickBot="1" x14ac:dyDescent="0.25">
      <c r="A2" s="148"/>
      <c r="B2" s="149"/>
      <c r="C2" s="149"/>
      <c r="D2" s="149"/>
      <c r="E2" s="149"/>
      <c r="F2" s="149"/>
    </row>
    <row r="3" spans="1:11" ht="15" customHeight="1" x14ac:dyDescent="0.2">
      <c r="A3" s="150" t="s">
        <v>23</v>
      </c>
      <c r="B3" s="151">
        <v>6000</v>
      </c>
      <c r="C3" s="152"/>
      <c r="D3" s="152"/>
      <c r="E3" s="152"/>
      <c r="F3" s="152"/>
    </row>
    <row r="4" spans="1:11" ht="15" customHeight="1" x14ac:dyDescent="0.25">
      <c r="A4" s="276"/>
      <c r="B4" s="277" t="s">
        <v>29</v>
      </c>
      <c r="C4" s="277" t="s">
        <v>54</v>
      </c>
      <c r="D4" s="277" t="s">
        <v>24</v>
      </c>
      <c r="E4" s="271" t="s">
        <v>55</v>
      </c>
      <c r="F4" s="271" t="s">
        <v>30</v>
      </c>
    </row>
    <row r="5" spans="1:11" ht="15" customHeight="1" x14ac:dyDescent="0.25">
      <c r="A5" s="276"/>
      <c r="B5" s="277"/>
      <c r="C5" s="277"/>
      <c r="D5" s="277"/>
      <c r="E5" s="271"/>
      <c r="F5" s="271"/>
    </row>
    <row r="6" spans="1:11" ht="15" customHeight="1" x14ac:dyDescent="0.25">
      <c r="A6" s="153" t="s">
        <v>137</v>
      </c>
      <c r="B6" s="154"/>
      <c r="C6" s="155">
        <v>7.4999999999999997E-3</v>
      </c>
      <c r="D6" s="154"/>
      <c r="E6" s="156">
        <v>0.12889999999999999</v>
      </c>
      <c r="F6" s="157"/>
    </row>
    <row r="7" spans="1:11" ht="15" customHeight="1" thickBot="1" x14ac:dyDescent="0.3">
      <c r="A7" s="153" t="s">
        <v>138</v>
      </c>
      <c r="B7" s="154"/>
      <c r="C7" s="155">
        <v>6.9000000000000006E-2</v>
      </c>
      <c r="D7" s="154"/>
      <c r="E7" s="156">
        <v>8.5500000000000007E-2</v>
      </c>
      <c r="F7" s="157"/>
    </row>
    <row r="8" spans="1:11" ht="15" customHeight="1" x14ac:dyDescent="0.25">
      <c r="A8" s="153" t="s">
        <v>139</v>
      </c>
      <c r="B8" s="154"/>
      <c r="C8" s="155">
        <v>4.0000000000000001E-3</v>
      </c>
      <c r="D8" s="154"/>
      <c r="E8" s="156">
        <v>1.9E-2</v>
      </c>
      <c r="F8" s="157"/>
      <c r="H8" s="236"/>
      <c r="I8" s="237" t="s">
        <v>168</v>
      </c>
      <c r="J8" s="237" t="s">
        <v>169</v>
      </c>
      <c r="K8" s="238" t="s">
        <v>167</v>
      </c>
    </row>
    <row r="9" spans="1:11" ht="15" customHeight="1" x14ac:dyDescent="0.25">
      <c r="A9" s="153" t="s">
        <v>140</v>
      </c>
      <c r="B9" s="154"/>
      <c r="C9" s="158"/>
      <c r="D9" s="159"/>
      <c r="E9" s="160">
        <v>0.01</v>
      </c>
      <c r="F9" s="157"/>
      <c r="H9" s="239" t="s">
        <v>165</v>
      </c>
      <c r="I9" s="240">
        <f>D22</f>
        <v>0</v>
      </c>
      <c r="J9" s="240">
        <f>F22+F23</f>
        <v>0</v>
      </c>
      <c r="K9" s="241">
        <f>SUM(I9:J9)</f>
        <v>0</v>
      </c>
    </row>
    <row r="10" spans="1:11" ht="15" customHeight="1" x14ac:dyDescent="0.25">
      <c r="A10" s="153" t="s">
        <v>141</v>
      </c>
      <c r="B10" s="154"/>
      <c r="C10" s="158"/>
      <c r="D10" s="159"/>
      <c r="E10" s="156">
        <v>3.4500000000000003E-2</v>
      </c>
      <c r="F10" s="157"/>
      <c r="H10" s="239" t="s">
        <v>166</v>
      </c>
      <c r="I10" s="240">
        <f>SUM(D6:D17)+D40+D41+D42</f>
        <v>0</v>
      </c>
      <c r="J10" s="240">
        <f>SUM(F6:F19)</f>
        <v>0</v>
      </c>
      <c r="K10" s="241">
        <f>SUM(I10:J10)</f>
        <v>0</v>
      </c>
    </row>
    <row r="11" spans="1:11" ht="15" customHeight="1" x14ac:dyDescent="0.25">
      <c r="A11" s="153" t="s">
        <v>142</v>
      </c>
      <c r="B11" s="154"/>
      <c r="C11" s="158"/>
      <c r="D11" s="159"/>
      <c r="E11" s="156">
        <v>1.7999999999999999E-2</v>
      </c>
      <c r="F11" s="157"/>
      <c r="H11" s="242" t="s">
        <v>170</v>
      </c>
      <c r="I11" s="240">
        <f>SUM(I9:I10)</f>
        <v>0</v>
      </c>
      <c r="J11" s="240">
        <f>SUM(J9:J10)</f>
        <v>0</v>
      </c>
      <c r="K11" s="241">
        <f>SUM(I11:J11)</f>
        <v>0</v>
      </c>
    </row>
    <row r="12" spans="1:11" ht="15" customHeight="1" x14ac:dyDescent="0.25">
      <c r="A12" s="153" t="s">
        <v>143</v>
      </c>
      <c r="B12" s="154"/>
      <c r="C12" s="158"/>
      <c r="D12" s="159"/>
      <c r="E12" s="156">
        <v>1E-3</v>
      </c>
      <c r="F12" s="157"/>
      <c r="H12" s="239"/>
      <c r="I12" s="243"/>
      <c r="J12" s="243"/>
      <c r="K12" s="244"/>
    </row>
    <row r="13" spans="1:11" ht="15" customHeight="1" x14ac:dyDescent="0.25">
      <c r="A13" s="153" t="s">
        <v>144</v>
      </c>
      <c r="B13" s="154"/>
      <c r="C13" s="158"/>
      <c r="D13" s="159"/>
      <c r="E13" s="156">
        <v>3.0000000000000001E-3</v>
      </c>
      <c r="F13" s="157"/>
      <c r="H13" s="239" t="s">
        <v>156</v>
      </c>
      <c r="I13" s="240">
        <f>D26+D27+D28+D33+D34+D35</f>
        <v>0</v>
      </c>
      <c r="J13" s="240">
        <f>F26+F27+F28+F33+F34+F35</f>
        <v>0</v>
      </c>
      <c r="K13" s="241">
        <f>SUM(I13:J13)</f>
        <v>0</v>
      </c>
    </row>
    <row r="14" spans="1:11" ht="15" customHeight="1" x14ac:dyDescent="0.25">
      <c r="A14" s="153" t="s">
        <v>145</v>
      </c>
      <c r="B14" s="154"/>
      <c r="C14" s="158"/>
      <c r="D14" s="159"/>
      <c r="E14" s="156">
        <v>2.5000000000000001E-2</v>
      </c>
      <c r="F14" s="157"/>
      <c r="H14" s="239" t="s">
        <v>171</v>
      </c>
      <c r="I14" s="245">
        <f>D37+D39</f>
        <v>25</v>
      </c>
      <c r="J14" s="245">
        <f>F37+F38+F39</f>
        <v>60</v>
      </c>
      <c r="K14" s="241">
        <f>SUM(I14:J14)</f>
        <v>85</v>
      </c>
    </row>
    <row r="15" spans="1:11" ht="15" customHeight="1" x14ac:dyDescent="0.25">
      <c r="A15" s="153" t="s">
        <v>12</v>
      </c>
      <c r="B15" s="154"/>
      <c r="C15" s="155">
        <v>2.4E-2</v>
      </c>
      <c r="D15" s="154"/>
      <c r="E15" s="161"/>
      <c r="F15" s="162"/>
      <c r="H15" s="242" t="s">
        <v>172</v>
      </c>
      <c r="I15" s="240">
        <f>SUM(I13:I14)</f>
        <v>25</v>
      </c>
      <c r="J15" s="240">
        <f>SUM(J13:J14)</f>
        <v>60</v>
      </c>
      <c r="K15" s="241">
        <f>SUM(I15:J15)</f>
        <v>85</v>
      </c>
    </row>
    <row r="16" spans="1:11" ht="15" customHeight="1" x14ac:dyDescent="0.25">
      <c r="A16" s="153" t="s">
        <v>13</v>
      </c>
      <c r="B16" s="154"/>
      <c r="C16" s="155">
        <v>5.0999999999999997E-2</v>
      </c>
      <c r="D16" s="154"/>
      <c r="E16" s="161"/>
      <c r="F16" s="162"/>
      <c r="H16" s="246"/>
      <c r="I16" s="247"/>
      <c r="J16" s="243"/>
      <c r="K16" s="244"/>
    </row>
    <row r="17" spans="1:12" ht="15" customHeight="1" x14ac:dyDescent="0.25">
      <c r="A17" s="153" t="s">
        <v>15</v>
      </c>
      <c r="B17" s="154"/>
      <c r="C17" s="155">
        <v>5.0000000000000001E-3</v>
      </c>
      <c r="D17" s="154"/>
      <c r="E17" s="161"/>
      <c r="F17" s="162"/>
      <c r="H17" s="248" t="s">
        <v>173</v>
      </c>
      <c r="I17" s="272"/>
      <c r="J17" s="245">
        <f>F45</f>
        <v>0</v>
      </c>
      <c r="K17" s="249">
        <f>J17</f>
        <v>0</v>
      </c>
    </row>
    <row r="18" spans="1:12" ht="15" customHeight="1" x14ac:dyDescent="0.25">
      <c r="A18" s="67" t="s">
        <v>186</v>
      </c>
      <c r="B18" s="154"/>
      <c r="C18" s="77"/>
      <c r="D18" s="68"/>
      <c r="E18" s="144">
        <v>1.6000000000000001E-4</v>
      </c>
      <c r="F18" s="157"/>
      <c r="H18" s="248" t="s">
        <v>174</v>
      </c>
      <c r="I18" s="273"/>
      <c r="J18" s="245">
        <f>F46</f>
        <v>0</v>
      </c>
      <c r="K18" s="249">
        <f>J18</f>
        <v>0</v>
      </c>
    </row>
    <row r="19" spans="1:12" ht="15" customHeight="1" x14ac:dyDescent="0.25">
      <c r="A19" s="67" t="s">
        <v>187</v>
      </c>
      <c r="B19" s="154"/>
      <c r="C19" s="77"/>
      <c r="D19" s="68"/>
      <c r="E19" s="70">
        <v>1E-4</v>
      </c>
      <c r="F19" s="157"/>
      <c r="H19" s="248" t="s">
        <v>175</v>
      </c>
      <c r="I19" s="272"/>
      <c r="J19" s="245">
        <f>SUM(J17:J18)</f>
        <v>0</v>
      </c>
      <c r="K19" s="249">
        <f>SUM(K17:K18)</f>
        <v>0</v>
      </c>
    </row>
    <row r="20" spans="1:12" ht="15" customHeight="1" x14ac:dyDescent="0.25">
      <c r="A20" s="163"/>
      <c r="B20" s="164"/>
      <c r="C20" s="165"/>
      <c r="D20" s="164"/>
      <c r="E20" s="166"/>
      <c r="F20" s="164"/>
      <c r="G20" s="167"/>
      <c r="H20" s="248"/>
      <c r="I20" s="273"/>
      <c r="J20" s="243"/>
      <c r="K20" s="244"/>
    </row>
    <row r="21" spans="1:12" ht="15" customHeight="1" x14ac:dyDescent="0.25">
      <c r="A21" s="170" t="s">
        <v>32</v>
      </c>
      <c r="B21" s="170"/>
      <c r="C21" s="158"/>
      <c r="D21" s="158"/>
      <c r="E21" s="161"/>
      <c r="F21" s="171"/>
      <c r="G21" s="167"/>
      <c r="H21" s="246" t="s">
        <v>176</v>
      </c>
      <c r="I21" s="250">
        <f>I15+I11</f>
        <v>25</v>
      </c>
      <c r="J21" s="250">
        <f>J19+J15+J11</f>
        <v>60</v>
      </c>
      <c r="K21" s="251">
        <f>K19+K15+K11</f>
        <v>85</v>
      </c>
    </row>
    <row r="22" spans="1:12" ht="15" customHeight="1" x14ac:dyDescent="0.25">
      <c r="A22" s="153" t="s">
        <v>146</v>
      </c>
      <c r="B22" s="154"/>
      <c r="C22" s="155">
        <v>2.4E-2</v>
      </c>
      <c r="D22" s="154"/>
      <c r="E22" s="156">
        <v>0.04</v>
      </c>
      <c r="F22" s="157"/>
      <c r="G22" s="167"/>
      <c r="H22" s="246"/>
      <c r="I22" s="247"/>
      <c r="J22" s="243"/>
      <c r="K22" s="244"/>
    </row>
    <row r="23" spans="1:12" ht="15" customHeight="1" thickBot="1" x14ac:dyDescent="0.3">
      <c r="A23" s="153" t="s">
        <v>147</v>
      </c>
      <c r="B23" s="154"/>
      <c r="C23" s="158"/>
      <c r="D23" s="159"/>
      <c r="E23" s="156">
        <v>2E-3</v>
      </c>
      <c r="F23" s="157"/>
      <c r="G23" s="167"/>
      <c r="H23" s="252" t="s">
        <v>177</v>
      </c>
      <c r="I23" s="253">
        <f>D48</f>
        <v>0</v>
      </c>
      <c r="J23" s="253">
        <f>F48</f>
        <v>0</v>
      </c>
      <c r="K23" s="254">
        <f>SUM(I23:J23)</f>
        <v>0</v>
      </c>
    </row>
    <row r="24" spans="1:12" ht="14.25" customHeight="1" x14ac:dyDescent="0.25">
      <c r="A24" s="163"/>
      <c r="B24" s="164"/>
      <c r="C24" s="172"/>
      <c r="D24" s="164"/>
      <c r="E24" s="173"/>
      <c r="F24" s="164"/>
      <c r="G24" s="174"/>
      <c r="I24" s="167"/>
    </row>
    <row r="25" spans="1:12" ht="14.25" customHeight="1" x14ac:dyDescent="0.25">
      <c r="A25" s="170" t="s">
        <v>17</v>
      </c>
      <c r="B25" s="159"/>
      <c r="C25" s="158"/>
      <c r="D25" s="159"/>
      <c r="E25" s="161"/>
      <c r="F25" s="162"/>
      <c r="G25" s="174"/>
      <c r="I25" s="167"/>
    </row>
    <row r="26" spans="1:12" ht="14.25" customHeight="1" x14ac:dyDescent="0.25">
      <c r="A26" s="153" t="s">
        <v>148</v>
      </c>
      <c r="B26" s="154"/>
      <c r="C26" s="155">
        <v>3.1E-2</v>
      </c>
      <c r="D26" s="154"/>
      <c r="E26" s="156">
        <v>4.65E-2</v>
      </c>
      <c r="F26" s="157"/>
      <c r="G26" s="174"/>
      <c r="I26" s="167"/>
    </row>
    <row r="27" spans="1:12" ht="14.25" customHeight="1" x14ac:dyDescent="0.25">
      <c r="A27" s="153" t="s">
        <v>149</v>
      </c>
      <c r="B27" s="154"/>
      <c r="C27" s="155">
        <v>8.0000000000000002E-3</v>
      </c>
      <c r="D27" s="154"/>
      <c r="E27" s="156">
        <v>1.2E-2</v>
      </c>
      <c r="F27" s="157"/>
      <c r="G27" s="174"/>
      <c r="I27" s="167"/>
    </row>
    <row r="28" spans="1:12" ht="14.25" customHeight="1" x14ac:dyDescent="0.25">
      <c r="A28" s="153" t="s">
        <v>150</v>
      </c>
      <c r="B28" s="154"/>
      <c r="C28" s="155">
        <v>8.9999999999999993E-3</v>
      </c>
      <c r="D28" s="154"/>
      <c r="E28" s="156">
        <v>1.2999999999999999E-2</v>
      </c>
      <c r="F28" s="157"/>
      <c r="G28" s="167"/>
      <c r="H28" s="168"/>
      <c r="I28" s="167"/>
    </row>
    <row r="29" spans="1:12" ht="14.25" customHeight="1" x14ac:dyDescent="0.25">
      <c r="A29" s="163"/>
      <c r="B29" s="154"/>
      <c r="C29" s="155"/>
      <c r="D29" s="164"/>
      <c r="E29" s="173"/>
      <c r="F29" s="164"/>
      <c r="G29" s="167"/>
      <c r="I29" s="167"/>
    </row>
    <row r="30" spans="1:12" ht="14.25" customHeight="1" x14ac:dyDescent="0.25">
      <c r="A30" s="153"/>
      <c r="B30" s="159"/>
      <c r="C30" s="158"/>
      <c r="D30" s="159"/>
      <c r="E30" s="175"/>
      <c r="F30" s="175"/>
      <c r="G30" s="167"/>
      <c r="I30" s="167"/>
    </row>
    <row r="31" spans="1:12" ht="14.25" customHeight="1" x14ac:dyDescent="0.25">
      <c r="A31" s="170" t="s">
        <v>80</v>
      </c>
      <c r="B31" s="159"/>
      <c r="C31" s="158"/>
      <c r="D31" s="159"/>
      <c r="E31" s="175"/>
      <c r="F31" s="175"/>
      <c r="G31" s="167"/>
      <c r="I31" s="167"/>
    </row>
    <row r="32" spans="1:12" ht="14.25" customHeight="1" x14ac:dyDescent="0.25">
      <c r="A32" s="153"/>
      <c r="B32" s="159"/>
      <c r="C32" s="158"/>
      <c r="D32" s="159"/>
      <c r="E32" s="175"/>
      <c r="F32" s="175"/>
      <c r="G32" s="167"/>
      <c r="I32" s="167"/>
      <c r="L32" s="189"/>
    </row>
    <row r="33" spans="1:9" ht="14.25" customHeight="1" x14ac:dyDescent="0.25">
      <c r="A33" s="153" t="s">
        <v>151</v>
      </c>
      <c r="B33" s="154"/>
      <c r="C33" s="155">
        <v>7.8E-2</v>
      </c>
      <c r="D33" s="176"/>
      <c r="E33" s="177">
        <v>0.1275</v>
      </c>
      <c r="F33" s="178"/>
      <c r="G33" s="167"/>
      <c r="I33" s="167"/>
    </row>
    <row r="34" spans="1:9" ht="14.25" customHeight="1" x14ac:dyDescent="0.25">
      <c r="A34" s="153" t="s">
        <v>152</v>
      </c>
      <c r="B34" s="154"/>
      <c r="C34" s="155">
        <v>1.2999999999999999E-3</v>
      </c>
      <c r="D34" s="176"/>
      <c r="E34" s="177">
        <v>2.2000000000000001E-3</v>
      </c>
      <c r="F34" s="178"/>
      <c r="G34" s="167"/>
      <c r="H34" s="168"/>
      <c r="I34" s="269"/>
    </row>
    <row r="35" spans="1:9" ht="14.25" customHeight="1" x14ac:dyDescent="0.25">
      <c r="A35" s="153" t="s">
        <v>153</v>
      </c>
      <c r="B35" s="154"/>
      <c r="C35" s="179">
        <v>2.4000000000000001E-4</v>
      </c>
      <c r="D35" s="176"/>
      <c r="E35" s="180">
        <v>3.6000000000000002E-4</v>
      </c>
      <c r="F35" s="178"/>
      <c r="G35" s="167"/>
      <c r="H35" s="168"/>
      <c r="I35" s="270"/>
    </row>
    <row r="36" spans="1:9" ht="14.25" customHeight="1" x14ac:dyDescent="0.25">
      <c r="A36" s="153"/>
      <c r="B36" s="154"/>
      <c r="C36" s="158"/>
      <c r="D36" s="159"/>
      <c r="E36" s="175"/>
      <c r="F36" s="175"/>
      <c r="G36" s="167"/>
    </row>
    <row r="37" spans="1:9" ht="14.25" customHeight="1" x14ac:dyDescent="0.25">
      <c r="A37" s="153" t="s">
        <v>75</v>
      </c>
      <c r="B37" s="159"/>
      <c r="C37" s="158"/>
      <c r="D37" s="176">
        <v>25</v>
      </c>
      <c r="E37" s="178"/>
      <c r="F37" s="178">
        <v>60</v>
      </c>
      <c r="G37" s="167"/>
    </row>
    <row r="38" spans="1:9" ht="14.25" customHeight="1" x14ac:dyDescent="0.25">
      <c r="A38" s="153" t="s">
        <v>154</v>
      </c>
      <c r="B38" s="154"/>
      <c r="C38" s="158"/>
      <c r="D38" s="176"/>
      <c r="E38" s="181">
        <v>1.4999999999999999E-2</v>
      </c>
      <c r="F38" s="178"/>
      <c r="G38" s="167"/>
      <c r="H38" s="182"/>
      <c r="I38" s="269"/>
    </row>
    <row r="39" spans="1:9" ht="14.25" customHeight="1" x14ac:dyDescent="0.25">
      <c r="A39" s="153" t="s">
        <v>155</v>
      </c>
      <c r="B39" s="154"/>
      <c r="C39" s="155">
        <v>7.4999999999999997E-3</v>
      </c>
      <c r="D39" s="176"/>
      <c r="E39" s="181">
        <v>1.2500000000000001E-2</v>
      </c>
      <c r="F39" s="178"/>
      <c r="G39" s="167"/>
      <c r="H39" s="182"/>
      <c r="I39" s="270"/>
    </row>
    <row r="40" spans="1:9" ht="14.25" customHeight="1" x14ac:dyDescent="0.25">
      <c r="A40" s="153" t="s">
        <v>76</v>
      </c>
      <c r="B40" s="176"/>
      <c r="C40" s="155">
        <v>5.0999999999999997E-2</v>
      </c>
      <c r="D40" s="176"/>
      <c r="E40" s="175"/>
      <c r="F40" s="175"/>
      <c r="G40" s="167"/>
    </row>
    <row r="41" spans="1:9" ht="14.25" customHeight="1" x14ac:dyDescent="0.25">
      <c r="A41" s="153" t="s">
        <v>77</v>
      </c>
      <c r="B41" s="176"/>
      <c r="C41" s="155">
        <v>2.4E-2</v>
      </c>
      <c r="D41" s="176"/>
      <c r="E41" s="175"/>
      <c r="F41" s="175"/>
      <c r="G41" s="167"/>
      <c r="H41" s="182"/>
      <c r="I41" s="147"/>
    </row>
    <row r="42" spans="1:9" ht="14.25" customHeight="1" x14ac:dyDescent="0.25">
      <c r="A42" s="153" t="s">
        <v>78</v>
      </c>
      <c r="B42" s="176"/>
      <c r="C42" s="155">
        <v>5.0000000000000001E-3</v>
      </c>
      <c r="D42" s="176"/>
      <c r="E42" s="175"/>
      <c r="F42" s="175"/>
    </row>
    <row r="43" spans="1:9" ht="14.25" customHeight="1" x14ac:dyDescent="0.25">
      <c r="A43" s="163"/>
      <c r="B43" s="159"/>
      <c r="C43" s="158"/>
      <c r="D43" s="183"/>
      <c r="E43" s="175"/>
      <c r="F43" s="175"/>
    </row>
    <row r="44" spans="1:9" ht="14.25" customHeight="1" x14ac:dyDescent="0.25">
      <c r="A44" s="255" t="s">
        <v>157</v>
      </c>
      <c r="B44" s="159"/>
      <c r="C44" s="158"/>
      <c r="D44" s="183"/>
      <c r="E44" s="175"/>
      <c r="F44" s="175"/>
    </row>
    <row r="45" spans="1:9" ht="14.25" customHeight="1" x14ac:dyDescent="0.25">
      <c r="A45" s="197" t="s">
        <v>158</v>
      </c>
      <c r="B45" s="183"/>
      <c r="C45" s="158"/>
      <c r="D45" s="183"/>
      <c r="E45" s="177">
        <v>6.7999999999999996E-3</v>
      </c>
      <c r="F45" s="198"/>
    </row>
    <row r="46" spans="1:9" ht="14.25" customHeight="1" x14ac:dyDescent="0.25">
      <c r="A46" s="197" t="s">
        <v>159</v>
      </c>
      <c r="B46" s="183"/>
      <c r="C46" s="158"/>
      <c r="D46" s="183"/>
      <c r="E46" s="177">
        <v>0.01</v>
      </c>
      <c r="F46" s="198"/>
    </row>
    <row r="47" spans="1:9" ht="14.25" customHeight="1" x14ac:dyDescent="0.25">
      <c r="A47" s="163"/>
      <c r="B47" s="159"/>
      <c r="C47" s="158"/>
      <c r="D47" s="183"/>
      <c r="E47" s="175"/>
      <c r="F47" s="175"/>
    </row>
    <row r="48" spans="1:9" ht="14.25" customHeight="1" x14ac:dyDescent="0.25">
      <c r="A48" s="184" t="s">
        <v>34</v>
      </c>
      <c r="B48" s="185"/>
      <c r="C48" s="170"/>
      <c r="D48" s="154"/>
      <c r="E48" s="175"/>
      <c r="F48" s="154"/>
      <c r="G48" s="167"/>
      <c r="H48" s="186"/>
    </row>
    <row r="49" spans="1:10" ht="14.25" customHeight="1" x14ac:dyDescent="0.25">
      <c r="A49" s="184" t="s">
        <v>184</v>
      </c>
      <c r="B49" s="185"/>
      <c r="C49" s="170"/>
      <c r="D49" s="187"/>
      <c r="E49" s="188"/>
      <c r="F49" s="175"/>
      <c r="G49" s="167"/>
      <c r="H49" s="186"/>
      <c r="J49" s="189"/>
    </row>
    <row r="50" spans="1:10" ht="14.25" customHeight="1" thickBot="1" x14ac:dyDescent="0.3">
      <c r="A50" s="190" t="s">
        <v>185</v>
      </c>
      <c r="B50" s="191"/>
      <c r="C50" s="192"/>
      <c r="D50" s="193"/>
      <c r="E50" s="194"/>
      <c r="F50" s="194"/>
    </row>
    <row r="51" spans="1:10" ht="24" customHeight="1" x14ac:dyDescent="0.2">
      <c r="A51" s="101"/>
      <c r="B51" s="195"/>
      <c r="C51" s="195"/>
      <c r="D51" s="195"/>
      <c r="E51" s="195"/>
      <c r="F51" s="195"/>
    </row>
    <row r="52" spans="1:10" ht="24" customHeight="1" x14ac:dyDescent="0.25">
      <c r="A52" s="101"/>
      <c r="B52" s="101"/>
      <c r="C52" s="101"/>
      <c r="D52" s="102"/>
      <c r="E52" s="101"/>
      <c r="F52" s="102"/>
    </row>
    <row r="53" spans="1:10" ht="24" customHeight="1" x14ac:dyDescent="0.25">
      <c r="A53" s="101"/>
      <c r="B53" s="101"/>
      <c r="C53" s="101"/>
      <c r="D53" s="101"/>
      <c r="E53" s="101"/>
      <c r="F53" s="101"/>
      <c r="G53" s="199"/>
    </row>
    <row r="54" spans="1:10" x14ac:dyDescent="0.25">
      <c r="A54" s="101"/>
      <c r="B54" s="101"/>
      <c r="C54" s="101"/>
      <c r="D54" s="101"/>
      <c r="E54" s="101"/>
      <c r="F54" s="101"/>
    </row>
    <row r="55" spans="1:10" x14ac:dyDescent="0.25">
      <c r="A55" s="101"/>
      <c r="B55" s="101"/>
      <c r="C55" s="101"/>
      <c r="D55" s="101"/>
      <c r="E55" s="101"/>
      <c r="F55" s="101"/>
    </row>
    <row r="56" spans="1:10" x14ac:dyDescent="0.25">
      <c r="A56" s="101"/>
      <c r="B56" s="101"/>
      <c r="C56" s="101"/>
      <c r="D56" s="101"/>
      <c r="E56" s="101"/>
      <c r="F56" s="101"/>
    </row>
    <row r="57" spans="1:10" x14ac:dyDescent="0.25">
      <c r="A57" s="101"/>
      <c r="B57" s="101"/>
      <c r="C57" s="101"/>
      <c r="D57" s="101"/>
      <c r="E57" s="101"/>
      <c r="F57" s="101"/>
    </row>
    <row r="58" spans="1:10" x14ac:dyDescent="0.25">
      <c r="A58" s="101"/>
      <c r="B58" s="101"/>
      <c r="C58" s="101"/>
      <c r="D58" s="101"/>
      <c r="E58" s="101"/>
      <c r="F58" s="101"/>
    </row>
    <row r="59" spans="1:10" x14ac:dyDescent="0.25">
      <c r="A59" s="101"/>
      <c r="B59" s="101"/>
      <c r="C59" s="101"/>
      <c r="D59" s="101"/>
      <c r="E59" s="101"/>
      <c r="F59" s="101"/>
    </row>
  </sheetData>
  <mergeCells count="11">
    <mergeCell ref="A1:E1"/>
    <mergeCell ref="A4:A5"/>
    <mergeCell ref="B4:B5"/>
    <mergeCell ref="C4:C5"/>
    <mergeCell ref="D4:D5"/>
    <mergeCell ref="E4:E5"/>
    <mergeCell ref="I34:I35"/>
    <mergeCell ref="I38:I39"/>
    <mergeCell ref="F4:F5"/>
    <mergeCell ref="I17:I18"/>
    <mergeCell ref="I19:I20"/>
  </mergeCells>
  <pageMargins left="0" right="0" top="0" bottom="0" header="0" footer="0"/>
  <pageSetup paperSize="9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3" workbookViewId="0">
      <selection activeCell="D17" sqref="D17"/>
    </sheetView>
  </sheetViews>
  <sheetFormatPr baseColWidth="10" defaultRowHeight="15" x14ac:dyDescent="0.25"/>
  <cols>
    <col min="1" max="1" width="78.85546875" style="38" bestFit="1" customWidth="1"/>
    <col min="2" max="2" width="15.5703125" style="38" customWidth="1"/>
    <col min="3" max="3" width="11.42578125" style="38"/>
    <col min="4" max="4" width="14.5703125" style="38" customWidth="1"/>
    <col min="5" max="5" width="13.85546875" style="38" bestFit="1" customWidth="1"/>
    <col min="6" max="7" width="11.42578125" style="38"/>
    <col min="8" max="8" width="14.140625" style="38" customWidth="1"/>
    <col min="9" max="16384" width="11.42578125" style="38"/>
  </cols>
  <sheetData>
    <row r="1" spans="1:9" ht="23.25" x14ac:dyDescent="0.25">
      <c r="A1" s="105" t="s">
        <v>56</v>
      </c>
    </row>
    <row r="2" spans="1:9" ht="15.75" thickBot="1" x14ac:dyDescent="0.3"/>
    <row r="3" spans="1:9" ht="22.5" customHeight="1" x14ac:dyDescent="0.25">
      <c r="A3" s="39"/>
      <c r="B3" s="40" t="s">
        <v>81</v>
      </c>
      <c r="C3" s="40" t="s">
        <v>82</v>
      </c>
      <c r="D3" s="41" t="s">
        <v>83</v>
      </c>
      <c r="F3" s="111"/>
      <c r="G3" s="205" t="s">
        <v>178</v>
      </c>
      <c r="H3" s="206" t="s">
        <v>179</v>
      </c>
      <c r="I3" s="38" t="s">
        <v>180</v>
      </c>
    </row>
    <row r="4" spans="1:9" ht="21" customHeight="1" x14ac:dyDescent="0.25">
      <c r="A4" s="47" t="s">
        <v>92</v>
      </c>
      <c r="B4" s="120"/>
      <c r="C4" s="43">
        <v>2.5000000000000001E-2</v>
      </c>
      <c r="D4" s="60"/>
      <c r="E4" s="201">
        <f>B4*C4</f>
        <v>0</v>
      </c>
      <c r="G4" s="204">
        <v>148.5</v>
      </c>
      <c r="H4" s="204">
        <v>343.2</v>
      </c>
      <c r="I4" s="207">
        <f>SUM(G4:H4)</f>
        <v>491.7</v>
      </c>
    </row>
    <row r="5" spans="1:9" ht="21" customHeight="1" x14ac:dyDescent="0.25">
      <c r="A5" s="44" t="s">
        <v>163</v>
      </c>
      <c r="B5" s="120"/>
      <c r="C5" s="43">
        <f>0.75%+12.89%+0.4%+1.9%+0.3%</f>
        <v>0.16240000000000002</v>
      </c>
      <c r="D5" s="60"/>
      <c r="E5" s="201">
        <f t="shared" ref="E5:E16" si="0">B5*C5</f>
        <v>0</v>
      </c>
      <c r="G5" s="204">
        <v>998.91499999999996</v>
      </c>
      <c r="H5" s="204">
        <v>2228.9403000000002</v>
      </c>
      <c r="I5" s="207">
        <f>SUM(G5:H5)</f>
        <v>3227.8553000000002</v>
      </c>
    </row>
    <row r="6" spans="1:9" ht="21" customHeight="1" x14ac:dyDescent="0.25">
      <c r="A6" s="44" t="s">
        <v>93</v>
      </c>
      <c r="B6" s="120"/>
      <c r="C6" s="43">
        <v>3.4500000000000003E-2</v>
      </c>
      <c r="D6" s="60"/>
      <c r="E6" s="201">
        <f t="shared" si="0"/>
        <v>0</v>
      </c>
      <c r="G6" s="204">
        <v>1147.415</v>
      </c>
      <c r="H6" s="204">
        <v>2572.1403</v>
      </c>
      <c r="I6" s="208">
        <f>SUM(G6:H6)</f>
        <v>3719.5553</v>
      </c>
    </row>
    <row r="7" spans="1:9" ht="21" customHeight="1" x14ac:dyDescent="0.25">
      <c r="A7" s="44" t="s">
        <v>94</v>
      </c>
      <c r="B7" s="120"/>
      <c r="C7" s="43">
        <v>1.7999999999999999E-2</v>
      </c>
      <c r="D7" s="60"/>
      <c r="E7" s="201">
        <f t="shared" si="0"/>
        <v>0</v>
      </c>
      <c r="G7" s="204"/>
      <c r="H7" s="204"/>
    </row>
    <row r="8" spans="1:9" ht="21" customHeight="1" x14ac:dyDescent="0.25">
      <c r="A8" s="44" t="s">
        <v>95</v>
      </c>
      <c r="B8" s="120"/>
      <c r="C8" s="43">
        <v>0.1545</v>
      </c>
      <c r="D8" s="60"/>
      <c r="E8" s="201">
        <f t="shared" si="0"/>
        <v>0</v>
      </c>
      <c r="G8" s="204">
        <v>219.375</v>
      </c>
      <c r="H8" s="204">
        <v>779.35</v>
      </c>
      <c r="I8" s="207">
        <f>SUM(G8:H8)</f>
        <v>998.72500000000002</v>
      </c>
    </row>
    <row r="9" spans="1:9" ht="21" customHeight="1" x14ac:dyDescent="0.25">
      <c r="A9" s="44" t="s">
        <v>96</v>
      </c>
      <c r="B9" s="120"/>
      <c r="C9" s="43">
        <v>1E-3</v>
      </c>
      <c r="D9" s="60"/>
      <c r="E9" s="201">
        <f t="shared" si="0"/>
        <v>0</v>
      </c>
      <c r="G9" s="204">
        <v>96</v>
      </c>
      <c r="H9" s="204">
        <v>184.23499999999999</v>
      </c>
      <c r="I9" s="207">
        <f>SUM(G9:H9)</f>
        <v>280.23500000000001</v>
      </c>
    </row>
    <row r="10" spans="1:9" ht="21" customHeight="1" x14ac:dyDescent="0.25">
      <c r="A10" s="44" t="s">
        <v>97</v>
      </c>
      <c r="B10" s="120"/>
      <c r="C10" s="43">
        <v>0.01</v>
      </c>
      <c r="D10" s="60"/>
      <c r="E10" s="201">
        <f t="shared" si="0"/>
        <v>0</v>
      </c>
      <c r="G10" s="204">
        <v>315.375</v>
      </c>
      <c r="H10" s="204">
        <v>963.58500000000004</v>
      </c>
      <c r="I10" s="208">
        <f>SUM(G10:H10)</f>
        <v>1278.96</v>
      </c>
    </row>
    <row r="11" spans="1:9" ht="21" customHeight="1" x14ac:dyDescent="0.25">
      <c r="A11" s="44" t="s">
        <v>98</v>
      </c>
      <c r="B11" s="120"/>
      <c r="C11" s="43">
        <v>0.08</v>
      </c>
      <c r="D11" s="60"/>
      <c r="E11" s="201">
        <f t="shared" si="0"/>
        <v>0</v>
      </c>
      <c r="G11" s="204"/>
      <c r="H11" s="204"/>
    </row>
    <row r="12" spans="1:9" ht="21" customHeight="1" x14ac:dyDescent="0.25">
      <c r="A12" s="44" t="s">
        <v>99</v>
      </c>
      <c r="B12" s="120"/>
      <c r="C12" s="61">
        <v>1.6000000000000001E-4</v>
      </c>
      <c r="D12" s="60"/>
      <c r="E12" s="201">
        <f t="shared" si="0"/>
        <v>0</v>
      </c>
      <c r="G12" s="204">
        <v>15.299999999999999</v>
      </c>
      <c r="H12" s="204">
        <v>35.36</v>
      </c>
      <c r="I12" s="207">
        <f>SUM(G12:H12)</f>
        <v>50.66</v>
      </c>
    </row>
    <row r="13" spans="1:9" ht="21" customHeight="1" x14ac:dyDescent="0.25">
      <c r="A13" s="44" t="s">
        <v>164</v>
      </c>
      <c r="B13" s="120"/>
      <c r="C13" s="61">
        <v>1E-4</v>
      </c>
      <c r="D13" s="60"/>
      <c r="E13" s="201">
        <f t="shared" si="0"/>
        <v>0</v>
      </c>
      <c r="G13" s="204">
        <v>22.5</v>
      </c>
      <c r="H13" s="204">
        <v>52</v>
      </c>
      <c r="I13" s="207">
        <f>SUM(G13:H13)</f>
        <v>74.5</v>
      </c>
    </row>
    <row r="14" spans="1:9" ht="21" customHeight="1" x14ac:dyDescent="0.25">
      <c r="A14" s="44" t="s">
        <v>84</v>
      </c>
      <c r="B14" s="121"/>
      <c r="C14" s="42"/>
      <c r="D14" s="200"/>
      <c r="E14" s="210">
        <f>' bulletin non-cadre exemple'!F19</f>
        <v>-219.26</v>
      </c>
      <c r="G14" s="204">
        <v>37.799999999999997</v>
      </c>
      <c r="H14" s="204">
        <v>87.36</v>
      </c>
      <c r="I14" s="208">
        <f>SUM(G14:H14)</f>
        <v>125.16</v>
      </c>
    </row>
    <row r="15" spans="1:9" ht="21" customHeight="1" x14ac:dyDescent="0.25">
      <c r="A15" s="44" t="s">
        <v>100</v>
      </c>
      <c r="B15" s="120"/>
      <c r="C15" s="43">
        <v>6.4000000000000001E-2</v>
      </c>
      <c r="D15" s="60"/>
      <c r="E15" s="201">
        <f t="shared" si="0"/>
        <v>0</v>
      </c>
      <c r="G15" s="204"/>
      <c r="H15" s="204"/>
    </row>
    <row r="16" spans="1:9" ht="25.5" customHeight="1" x14ac:dyDescent="0.25">
      <c r="A16" s="44" t="s">
        <v>101</v>
      </c>
      <c r="B16" s="120"/>
      <c r="C16" s="43">
        <v>2E-3</v>
      </c>
      <c r="D16" s="60"/>
      <c r="E16" s="201">
        <f t="shared" si="0"/>
        <v>0</v>
      </c>
      <c r="G16" s="204">
        <v>1500.59</v>
      </c>
      <c r="H16" s="204">
        <v>3623.0852999999997</v>
      </c>
      <c r="I16" s="207">
        <f>SUM(G16:H16)</f>
        <v>5123.6752999999999</v>
      </c>
    </row>
    <row r="17" spans="1:9" ht="24" customHeight="1" thickBot="1" x14ac:dyDescent="0.3">
      <c r="A17" s="45" t="s">
        <v>85</v>
      </c>
      <c r="B17" s="46"/>
      <c r="C17" s="46"/>
      <c r="D17" s="106"/>
      <c r="E17" s="211">
        <f>SUM(E4:E16)</f>
        <v>-219.26</v>
      </c>
      <c r="G17" s="204"/>
      <c r="H17" s="204"/>
    </row>
    <row r="18" spans="1:9" x14ac:dyDescent="0.25">
      <c r="G18" s="204">
        <v>1500.59</v>
      </c>
      <c r="H18" s="204">
        <v>3623.0853000000002</v>
      </c>
      <c r="I18" s="207">
        <f>SUM(G18:H18)</f>
        <v>5123.6752999999999</v>
      </c>
    </row>
    <row r="19" spans="1:9" ht="24" thickBot="1" x14ac:dyDescent="0.3">
      <c r="A19" s="105" t="s">
        <v>109</v>
      </c>
    </row>
    <row r="20" spans="1:9" ht="21" customHeight="1" x14ac:dyDescent="0.25">
      <c r="A20" s="48"/>
      <c r="B20" s="49" t="s">
        <v>81</v>
      </c>
      <c r="C20" s="49" t="s">
        <v>82</v>
      </c>
      <c r="D20" s="50" t="s">
        <v>83</v>
      </c>
    </row>
    <row r="21" spans="1:9" ht="21" customHeight="1" x14ac:dyDescent="0.25">
      <c r="A21" s="51"/>
      <c r="B21" s="52"/>
      <c r="C21" s="53"/>
      <c r="D21" s="54"/>
    </row>
    <row r="22" spans="1:9" ht="21" customHeight="1" x14ac:dyDescent="0.25">
      <c r="A22" s="55" t="s">
        <v>86</v>
      </c>
      <c r="B22" s="52"/>
      <c r="C22" s="53"/>
      <c r="D22" s="54"/>
    </row>
    <row r="23" spans="1:9" ht="21" customHeight="1" x14ac:dyDescent="0.25">
      <c r="A23" s="51" t="s">
        <v>102</v>
      </c>
      <c r="B23" s="107"/>
      <c r="C23" s="56">
        <f>7.8%+0.9%+12.75%+1.3%</f>
        <v>0.22750000000000001</v>
      </c>
      <c r="D23" s="108"/>
    </row>
    <row r="24" spans="1:9" ht="21" customHeight="1" x14ac:dyDescent="0.25">
      <c r="A24" s="51" t="s">
        <v>103</v>
      </c>
      <c r="B24" s="107"/>
      <c r="C24" s="53">
        <v>3.5000000000000001E-3</v>
      </c>
      <c r="D24" s="108"/>
    </row>
    <row r="25" spans="1:9" ht="21" customHeight="1" x14ac:dyDescent="0.25">
      <c r="A25" s="51" t="s">
        <v>104</v>
      </c>
      <c r="B25" s="107"/>
      <c r="C25" s="53">
        <f>3.1%+4.65%+0.8%+1.2%</f>
        <v>9.7500000000000017E-2</v>
      </c>
      <c r="D25" s="108"/>
    </row>
    <row r="26" spans="1:9" ht="21" customHeight="1" x14ac:dyDescent="0.25">
      <c r="A26" s="55" t="s">
        <v>87</v>
      </c>
      <c r="B26" s="52"/>
      <c r="C26" s="53"/>
      <c r="D26" s="54"/>
    </row>
    <row r="27" spans="1:9" ht="21" customHeight="1" x14ac:dyDescent="0.25">
      <c r="A27" s="51" t="s">
        <v>104</v>
      </c>
      <c r="B27" s="107"/>
      <c r="C27" s="53">
        <v>9.7500000000000003E-2</v>
      </c>
      <c r="D27" s="108"/>
    </row>
    <row r="28" spans="1:9" ht="21" customHeight="1" x14ac:dyDescent="0.25">
      <c r="A28" s="51"/>
      <c r="B28" s="52"/>
      <c r="C28" s="53"/>
      <c r="D28" s="54"/>
    </row>
    <row r="29" spans="1:9" ht="21" customHeight="1" x14ac:dyDescent="0.25">
      <c r="A29" s="51" t="s">
        <v>105</v>
      </c>
      <c r="B29" s="107"/>
      <c r="C29" s="53">
        <v>5.9999999999999995E-4</v>
      </c>
      <c r="D29" s="108"/>
    </row>
    <row r="30" spans="1:9" ht="21" customHeight="1" x14ac:dyDescent="0.25">
      <c r="A30" s="51" t="s">
        <v>106</v>
      </c>
      <c r="B30" s="107"/>
      <c r="C30" s="53">
        <v>5.9999999999999995E-4</v>
      </c>
      <c r="D30" s="108"/>
    </row>
    <row r="31" spans="1:9" ht="21" customHeight="1" x14ac:dyDescent="0.25">
      <c r="A31" s="57"/>
      <c r="B31" s="52"/>
      <c r="C31" s="52"/>
      <c r="D31" s="54"/>
    </row>
    <row r="32" spans="1:9" ht="21" customHeight="1" thickBot="1" x14ac:dyDescent="0.3">
      <c r="A32" s="58" t="s">
        <v>85</v>
      </c>
      <c r="B32" s="59"/>
      <c r="C32" s="59"/>
      <c r="D32" s="109"/>
      <c r="F32" s="201">
        <f>D32+D41</f>
        <v>0</v>
      </c>
    </row>
    <row r="34" spans="1:6" ht="24" thickBot="1" x14ac:dyDescent="0.3">
      <c r="A34" s="105" t="s">
        <v>110</v>
      </c>
    </row>
    <row r="35" spans="1:6" ht="21" customHeight="1" x14ac:dyDescent="0.25">
      <c r="A35" s="48"/>
      <c r="B35" s="49" t="s">
        <v>81</v>
      </c>
      <c r="C35" s="49" t="s">
        <v>82</v>
      </c>
      <c r="D35" s="50" t="s">
        <v>83</v>
      </c>
    </row>
    <row r="36" spans="1:6" ht="21" customHeight="1" x14ac:dyDescent="0.25">
      <c r="A36" s="51"/>
      <c r="B36" s="52"/>
      <c r="C36" s="53"/>
      <c r="D36" s="54"/>
    </row>
    <row r="37" spans="1:6" ht="21" customHeight="1" x14ac:dyDescent="0.25">
      <c r="A37" s="51" t="s">
        <v>75</v>
      </c>
      <c r="B37" s="52"/>
      <c r="C37" s="53"/>
      <c r="D37" s="108"/>
    </row>
    <row r="38" spans="1:6" ht="21" customHeight="1" x14ac:dyDescent="0.25">
      <c r="A38" s="51" t="s">
        <v>107</v>
      </c>
      <c r="B38" s="107"/>
      <c r="C38" s="56">
        <v>1.4999999999999999E-2</v>
      </c>
      <c r="D38" s="108"/>
    </row>
    <row r="39" spans="1:6" ht="21" customHeight="1" x14ac:dyDescent="0.25">
      <c r="A39" s="51" t="s">
        <v>108</v>
      </c>
      <c r="B39" s="107"/>
      <c r="C39" s="53">
        <f>' bulletin non-cadre exemple'!C27+' bulletin non-cadre exemple'!E27</f>
        <v>0.02</v>
      </c>
      <c r="D39" s="108"/>
      <c r="F39" s="209"/>
    </row>
    <row r="40" spans="1:6" ht="21" customHeight="1" x14ac:dyDescent="0.25">
      <c r="A40" s="51"/>
      <c r="B40" s="52"/>
      <c r="C40" s="53"/>
      <c r="D40" s="54"/>
    </row>
    <row r="41" spans="1:6" ht="21" customHeight="1" thickBot="1" x14ac:dyDescent="0.3">
      <c r="A41" s="103" t="s">
        <v>85</v>
      </c>
      <c r="B41" s="59"/>
      <c r="C41" s="104"/>
      <c r="D41" s="110">
        <f>SUM(D37:D40)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zoomScaleNormal="100" workbookViewId="0">
      <selection activeCell="A3" sqref="A3"/>
    </sheetView>
  </sheetViews>
  <sheetFormatPr baseColWidth="10" defaultRowHeight="18.75" x14ac:dyDescent="0.25"/>
  <cols>
    <col min="1" max="1" width="21.85546875" style="122" customWidth="1"/>
    <col min="2" max="2" width="55.140625" style="122" bestFit="1" customWidth="1"/>
    <col min="3" max="3" width="19.28515625" style="122" customWidth="1"/>
    <col min="4" max="4" width="18.140625" style="122" customWidth="1"/>
    <col min="5" max="6" width="11.42578125" style="122"/>
    <col min="7" max="7" width="13.140625" style="122" bestFit="1" customWidth="1"/>
    <col min="8" max="16384" width="11.42578125" style="122"/>
  </cols>
  <sheetData>
    <row r="1" spans="1:7" ht="25.5" customHeight="1" thickBot="1" x14ac:dyDescent="0.3">
      <c r="A1" s="213"/>
      <c r="B1" s="214" t="s">
        <v>122</v>
      </c>
      <c r="C1" s="213"/>
      <c r="D1" s="213"/>
    </row>
    <row r="2" spans="1:7" ht="25.5" customHeight="1" thickBot="1" x14ac:dyDescent="0.3">
      <c r="A2" s="215" t="s">
        <v>114</v>
      </c>
      <c r="B2" s="215" t="s">
        <v>111</v>
      </c>
      <c r="C2" s="216" t="s">
        <v>112</v>
      </c>
      <c r="D2" s="215" t="s">
        <v>113</v>
      </c>
    </row>
    <row r="3" spans="1:7" ht="25.5" customHeight="1" thickBot="1" x14ac:dyDescent="0.3">
      <c r="A3" s="217">
        <v>641</v>
      </c>
      <c r="B3" s="218" t="s">
        <v>115</v>
      </c>
      <c r="C3" s="219"/>
      <c r="D3" s="220"/>
    </row>
    <row r="4" spans="1:7" ht="25.5" customHeight="1" thickBot="1" x14ac:dyDescent="0.3">
      <c r="A4" s="217">
        <v>431</v>
      </c>
      <c r="B4" s="218" t="s">
        <v>116</v>
      </c>
      <c r="C4" s="220"/>
      <c r="D4" s="219"/>
      <c r="G4" s="131">
        <f>D4+D17</f>
        <v>0</v>
      </c>
    </row>
    <row r="5" spans="1:7" ht="25.5" customHeight="1" thickBot="1" x14ac:dyDescent="0.3">
      <c r="A5" s="217">
        <v>437</v>
      </c>
      <c r="B5" s="218" t="s">
        <v>117</v>
      </c>
      <c r="C5" s="220"/>
      <c r="D5" s="219"/>
      <c r="G5" s="131">
        <f>D5+D19+D21</f>
        <v>0</v>
      </c>
    </row>
    <row r="6" spans="1:7" ht="25.5" customHeight="1" thickBot="1" x14ac:dyDescent="0.3">
      <c r="A6" s="217">
        <v>425</v>
      </c>
      <c r="B6" s="218" t="s">
        <v>118</v>
      </c>
      <c r="C6" s="220"/>
      <c r="D6" s="219"/>
      <c r="G6" s="131"/>
    </row>
    <row r="7" spans="1:7" ht="25.5" customHeight="1" thickBot="1" x14ac:dyDescent="0.3">
      <c r="A7" s="217">
        <v>625</v>
      </c>
      <c r="B7" s="218" t="s">
        <v>119</v>
      </c>
      <c r="C7" s="221"/>
      <c r="D7" s="219"/>
    </row>
    <row r="8" spans="1:7" ht="25.5" customHeight="1" thickBot="1" x14ac:dyDescent="0.3">
      <c r="A8" s="217">
        <v>427</v>
      </c>
      <c r="B8" s="218" t="s">
        <v>120</v>
      </c>
      <c r="C8" s="220"/>
      <c r="D8" s="219"/>
    </row>
    <row r="9" spans="1:7" ht="25.5" customHeight="1" thickBot="1" x14ac:dyDescent="0.3">
      <c r="A9" s="217">
        <v>421</v>
      </c>
      <c r="B9" s="218" t="s">
        <v>121</v>
      </c>
      <c r="C9" s="220"/>
      <c r="D9" s="219"/>
    </row>
    <row r="10" spans="1:7" ht="25.5" customHeight="1" thickBot="1" x14ac:dyDescent="0.3">
      <c r="A10" s="217"/>
      <c r="B10" s="218" t="s">
        <v>180</v>
      </c>
      <c r="C10" s="219"/>
      <c r="D10" s="219"/>
    </row>
    <row r="11" spans="1:7" ht="25.5" customHeight="1" thickBot="1" x14ac:dyDescent="0.3">
      <c r="A11" s="213"/>
      <c r="B11" s="222" t="s">
        <v>123</v>
      </c>
      <c r="C11" s="213"/>
      <c r="D11" s="223"/>
    </row>
    <row r="12" spans="1:7" ht="25.5" customHeight="1" x14ac:dyDescent="0.25"/>
    <row r="13" spans="1:7" ht="25.5" customHeight="1" thickBot="1" x14ac:dyDescent="0.3">
      <c r="B13" s="123" t="s">
        <v>122</v>
      </c>
    </row>
    <row r="14" spans="1:7" ht="25.5" customHeight="1" thickBot="1" x14ac:dyDescent="0.3">
      <c r="A14" s="124" t="s">
        <v>114</v>
      </c>
      <c r="B14" s="124" t="s">
        <v>111</v>
      </c>
      <c r="C14" s="125" t="s">
        <v>112</v>
      </c>
      <c r="D14" s="126" t="s">
        <v>113</v>
      </c>
    </row>
    <row r="15" spans="1:7" ht="25.5" customHeight="1" thickBot="1" x14ac:dyDescent="0.3">
      <c r="A15" s="127">
        <v>6451</v>
      </c>
      <c r="B15" s="128" t="s">
        <v>124</v>
      </c>
      <c r="C15" s="129"/>
      <c r="D15" s="130"/>
    </row>
    <row r="16" spans="1:7" ht="25.5" customHeight="1" thickBot="1" x14ac:dyDescent="0.3">
      <c r="A16" s="127">
        <v>6454</v>
      </c>
      <c r="B16" s="128" t="s">
        <v>125</v>
      </c>
      <c r="C16" s="129"/>
      <c r="D16" s="132"/>
    </row>
    <row r="17" spans="1:7" ht="25.5" customHeight="1" thickBot="1" x14ac:dyDescent="0.3">
      <c r="A17" s="127">
        <v>431</v>
      </c>
      <c r="B17" s="128" t="s">
        <v>116</v>
      </c>
      <c r="C17" s="129"/>
      <c r="D17" s="129"/>
      <c r="G17" s="131"/>
    </row>
    <row r="18" spans="1:7" ht="25.5" customHeight="1" thickBot="1" x14ac:dyDescent="0.3">
      <c r="A18" s="127">
        <v>6453</v>
      </c>
      <c r="B18" s="128" t="s">
        <v>128</v>
      </c>
      <c r="C18" s="129"/>
      <c r="D18" s="129"/>
      <c r="G18" s="131"/>
    </row>
    <row r="19" spans="1:7" ht="25.5" customHeight="1" thickBot="1" x14ac:dyDescent="0.3">
      <c r="A19" s="127">
        <v>437</v>
      </c>
      <c r="B19" s="128" t="s">
        <v>117</v>
      </c>
      <c r="C19" s="129"/>
      <c r="D19" s="129"/>
      <c r="G19" s="131"/>
    </row>
    <row r="20" spans="1:7" ht="25.5" customHeight="1" thickBot="1" x14ac:dyDescent="0.3">
      <c r="A20" s="127">
        <v>6452</v>
      </c>
      <c r="B20" s="128" t="s">
        <v>126</v>
      </c>
      <c r="C20" s="143"/>
      <c r="D20" s="129"/>
      <c r="G20" s="134"/>
    </row>
    <row r="21" spans="1:7" ht="25.5" customHeight="1" thickBot="1" x14ac:dyDescent="0.3">
      <c r="A21" s="127">
        <v>437</v>
      </c>
      <c r="B21" s="128" t="s">
        <v>117</v>
      </c>
      <c r="C21" s="129"/>
      <c r="D21" s="143"/>
      <c r="G21" s="131"/>
    </row>
    <row r="22" spans="1:7" ht="25.5" customHeight="1" thickBot="1" x14ac:dyDescent="0.3">
      <c r="A22" s="212"/>
      <c r="B22" s="218" t="s">
        <v>180</v>
      </c>
      <c r="C22" s="219"/>
      <c r="D22" s="219"/>
      <c r="G22" s="131"/>
    </row>
    <row r="23" spans="1:7" ht="25.5" customHeight="1" x14ac:dyDescent="0.25">
      <c r="B23" s="133" t="s">
        <v>127</v>
      </c>
    </row>
    <row r="24" spans="1:7" ht="25.5" customHeight="1" x14ac:dyDescent="0.25"/>
    <row r="25" spans="1:7" ht="25.5" customHeight="1" thickBot="1" x14ac:dyDescent="0.3">
      <c r="B25" s="133" t="s">
        <v>134</v>
      </c>
    </row>
    <row r="26" spans="1:7" s="123" customFormat="1" ht="25.5" customHeight="1" x14ac:dyDescent="0.25">
      <c r="B26" s="135" t="s">
        <v>129</v>
      </c>
      <c r="C26" s="136">
        <f>D4+D17</f>
        <v>0</v>
      </c>
    </row>
    <row r="27" spans="1:7" s="123" customFormat="1" ht="25.5" customHeight="1" x14ac:dyDescent="0.25">
      <c r="B27" s="137" t="s">
        <v>56</v>
      </c>
      <c r="C27" s="138">
        <f>Déclarations!D17</f>
        <v>0</v>
      </c>
    </row>
    <row r="28" spans="1:7" s="123" customFormat="1" ht="25.5" customHeight="1" x14ac:dyDescent="0.25">
      <c r="B28" s="137"/>
      <c r="C28" s="139"/>
    </row>
    <row r="29" spans="1:7" s="123" customFormat="1" ht="25.5" customHeight="1" x14ac:dyDescent="0.25">
      <c r="B29" s="137" t="s">
        <v>130</v>
      </c>
      <c r="C29" s="138">
        <f>D21+D19+D5</f>
        <v>0</v>
      </c>
    </row>
    <row r="30" spans="1:7" s="123" customFormat="1" ht="25.5" customHeight="1" x14ac:dyDescent="0.25">
      <c r="B30" s="137" t="s">
        <v>131</v>
      </c>
      <c r="C30" s="138">
        <f>Déclarations!D32</f>
        <v>0</v>
      </c>
    </row>
    <row r="31" spans="1:7" s="123" customFormat="1" ht="25.5" customHeight="1" x14ac:dyDescent="0.25">
      <c r="B31" s="137" t="s">
        <v>132</v>
      </c>
      <c r="C31" s="140">
        <f>Déclarations!D41</f>
        <v>0</v>
      </c>
    </row>
    <row r="32" spans="1:7" s="123" customFormat="1" ht="25.5" customHeight="1" thickBot="1" x14ac:dyDescent="0.3">
      <c r="B32" s="141" t="s">
        <v>133</v>
      </c>
      <c r="C32" s="142">
        <f>SUM(C30:C31)</f>
        <v>0</v>
      </c>
    </row>
    <row r="35" spans="2:2" x14ac:dyDescent="0.25">
      <c r="B35" s="13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v 12 Grille de cotisations</vt:lpstr>
      <vt:lpstr> bulletin non-cadre exemple</vt:lpstr>
      <vt:lpstr> bulletin cadre</vt:lpstr>
      <vt:lpstr>Déclarations</vt:lpstr>
      <vt:lpstr>Les écritures</vt:lpstr>
      <vt:lpstr>' bulletin cadre'!_Toc409093540</vt:lpstr>
      <vt:lpstr>' bulletin non-cadre exemple'!_Toc409093540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2016-01-11T14:37:38Z</cp:lastPrinted>
  <dcterms:created xsi:type="dcterms:W3CDTF">2015-03-28T14:18:36Z</dcterms:created>
  <dcterms:modified xsi:type="dcterms:W3CDTF">2017-02-10T18:54:17Z</dcterms:modified>
</cp:coreProperties>
</file>