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in\Desktop\FOAD COMPTA\a VERSION ARKHOS\Module 1 Intitiation\Vidéo 10 Cas d'ensemble\DOCUMENTS\"/>
    </mc:Choice>
  </mc:AlternateContent>
  <bookViews>
    <workbookView xWindow="600" yWindow="210" windowWidth="16515" windowHeight="5895"/>
  </bookViews>
  <sheets>
    <sheet name=" bulletin non-cadre" sheetId="10" r:id="rId1"/>
    <sheet name="Déclarations" sheetId="8" r:id="rId2"/>
    <sheet name="Les écritures" sheetId="11" r:id="rId3"/>
    <sheet name="journaux" sheetId="13" r:id="rId4"/>
    <sheet name="Comptes dv" sheetId="21" r:id="rId5"/>
    <sheet name="balance" sheetId="16" r:id="rId6"/>
    <sheet name="compte de resultats COMPTA" sheetId="17" r:id="rId7"/>
    <sheet name="bilan COMPTA" sheetId="18" r:id="rId8"/>
    <sheet name="Feuil1" sheetId="12" r:id="rId9"/>
  </sheets>
  <externalReferences>
    <externalReference r:id="rId10"/>
    <externalReference r:id="rId11"/>
  </externalReferences>
  <definedNames>
    <definedName name="_Toc409093540" localSheetId="0">' bulletin non-cadre'!$A$1</definedName>
  </definedNames>
  <calcPr calcId="171027"/>
</workbook>
</file>

<file path=xl/calcChain.xml><?xml version="1.0" encoding="utf-8"?>
<calcChain xmlns="http://schemas.openxmlformats.org/spreadsheetml/2006/main">
  <c r="D18" i="18" l="1"/>
  <c r="F21" i="18"/>
  <c r="D10" i="18"/>
  <c r="C10" i="18"/>
  <c r="B10" i="18"/>
  <c r="B19" i="17"/>
  <c r="C37" i="16"/>
  <c r="D37" i="16"/>
  <c r="C156" i="13"/>
  <c r="E165" i="13"/>
  <c r="G165" i="13" s="1"/>
  <c r="E166" i="13"/>
  <c r="G166" i="13" s="1"/>
  <c r="E164" i="13"/>
  <c r="G164" i="13" s="1"/>
  <c r="A22" i="21" l="1"/>
  <c r="A17" i="21"/>
  <c r="C30" i="11"/>
  <c r="C29" i="11"/>
  <c r="C28" i="11"/>
  <c r="C25" i="11"/>
  <c r="D21" i="11"/>
  <c r="C20" i="11"/>
  <c r="D19" i="11"/>
  <c r="C18" i="11"/>
  <c r="C16" i="11"/>
  <c r="C15" i="11"/>
  <c r="D17" i="11" s="1"/>
  <c r="C10" i="11"/>
  <c r="D9" i="11"/>
  <c r="D6" i="11"/>
  <c r="D5" i="11"/>
  <c r="C27" i="11" s="1"/>
  <c r="D4" i="11"/>
  <c r="C24" i="11" s="1"/>
  <c r="C3" i="11"/>
  <c r="C39" i="8"/>
  <c r="D38" i="8"/>
  <c r="B27" i="8"/>
  <c r="B39" i="8" s="1"/>
  <c r="D14" i="8"/>
  <c r="B11" i="8"/>
  <c r="D11" i="8" s="1"/>
  <c r="D7" i="8"/>
  <c r="B5" i="8"/>
  <c r="B6" i="8" s="1"/>
  <c r="D4" i="8"/>
  <c r="B4" i="8"/>
  <c r="H32" i="10"/>
  <c r="H30" i="10"/>
  <c r="H31" i="10" s="1"/>
  <c r="H29" i="10"/>
  <c r="B25" i="10"/>
  <c r="B27" i="10" s="1"/>
  <c r="F24" i="10"/>
  <c r="B24" i="10"/>
  <c r="D24" i="10" s="1"/>
  <c r="F22" i="10"/>
  <c r="B22" i="10"/>
  <c r="F21" i="10"/>
  <c r="D21" i="10"/>
  <c r="I8" i="10" s="1"/>
  <c r="B21" i="10"/>
  <c r="B18" i="10"/>
  <c r="F18" i="10" s="1"/>
  <c r="B17" i="10"/>
  <c r="D17" i="10" s="1"/>
  <c r="D16" i="10"/>
  <c r="B16" i="10"/>
  <c r="B15" i="10"/>
  <c r="D15" i="10" s="1"/>
  <c r="I9" i="10"/>
  <c r="E7" i="10"/>
  <c r="C7" i="10"/>
  <c r="F6" i="10"/>
  <c r="B6" i="10"/>
  <c r="B7" i="10" s="1"/>
  <c r="D10" i="11" l="1"/>
  <c r="D6" i="8"/>
  <c r="B8" i="8"/>
  <c r="D39" i="8"/>
  <c r="D41" i="8" s="1"/>
  <c r="D27" i="8"/>
  <c r="D32" i="8" s="1"/>
  <c r="D5" i="8"/>
  <c r="D7" i="10"/>
  <c r="B8" i="10"/>
  <c r="F7" i="10"/>
  <c r="I18" i="10"/>
  <c r="D27" i="10"/>
  <c r="I21" i="10" s="1"/>
  <c r="F27" i="10"/>
  <c r="D25" i="10"/>
  <c r="I17" i="10" s="1"/>
  <c r="D6" i="10"/>
  <c r="F25" i="10"/>
  <c r="B33" i="10"/>
  <c r="D8" i="8" l="1"/>
  <c r="B9" i="8"/>
  <c r="F8" i="10"/>
  <c r="B9" i="10"/>
  <c r="D8" i="10"/>
  <c r="I22" i="10"/>
  <c r="B28" i="10"/>
  <c r="B34" i="10"/>
  <c r="F34" i="10" s="1"/>
  <c r="F33" i="10"/>
  <c r="D9" i="8" l="1"/>
  <c r="B10" i="8"/>
  <c r="B29" i="10"/>
  <c r="D28" i="10"/>
  <c r="F9" i="10"/>
  <c r="B10" i="10"/>
  <c r="B12" i="8" l="1"/>
  <c r="D10" i="8"/>
  <c r="D35" i="10"/>
  <c r="D36" i="10" s="1"/>
  <c r="D29" i="10"/>
  <c r="I12" i="10" s="1"/>
  <c r="I25" i="10" s="1"/>
  <c r="B30" i="10"/>
  <c r="D30" i="10" s="1"/>
  <c r="B11" i="10"/>
  <c r="F10" i="10"/>
  <c r="C152" i="13"/>
  <c r="D65" i="13"/>
  <c r="C65" i="13"/>
  <c r="D12" i="8" l="1"/>
  <c r="B13" i="8"/>
  <c r="B12" i="10"/>
  <c r="F11" i="10"/>
  <c r="E171" i="13"/>
  <c r="F171" i="13" s="1"/>
  <c r="D191" i="13" s="1"/>
  <c r="E172" i="13"/>
  <c r="F172" i="13" s="1"/>
  <c r="D192" i="13" s="1"/>
  <c r="E170" i="13"/>
  <c r="F170" i="13" s="1"/>
  <c r="D190" i="13" l="1"/>
  <c r="C189" i="13" s="1"/>
  <c r="F173" i="13"/>
  <c r="D13" i="8"/>
  <c r="B15" i="8"/>
  <c r="F12" i="10"/>
  <c r="B13" i="10"/>
  <c r="C12" i="18"/>
  <c r="C23" i="18" s="1"/>
  <c r="B12" i="18"/>
  <c r="D12" i="18"/>
  <c r="B23" i="17"/>
  <c r="B24" i="17" s="1"/>
  <c r="C153" i="13"/>
  <c r="D147" i="13"/>
  <c r="C147" i="13"/>
  <c r="D100" i="13"/>
  <c r="D96" i="13"/>
  <c r="D92" i="13"/>
  <c r="D88" i="13"/>
  <c r="D84" i="13"/>
  <c r="D80" i="13"/>
  <c r="D76" i="13"/>
  <c r="D72" i="13"/>
  <c r="C36" i="13"/>
  <c r="D37" i="13" s="1"/>
  <c r="C31" i="13"/>
  <c r="D32" i="13" s="1"/>
  <c r="C26" i="13"/>
  <c r="C17" i="13"/>
  <c r="D18" i="13" s="1"/>
  <c r="C12" i="13"/>
  <c r="D8" i="13"/>
  <c r="C185" i="13" l="1"/>
  <c r="D13" i="13"/>
  <c r="C44" i="13"/>
  <c r="B16" i="8"/>
  <c r="D16" i="8" s="1"/>
  <c r="D15" i="8"/>
  <c r="B14" i="10"/>
  <c r="F14" i="10" s="1"/>
  <c r="F35" i="10" s="1"/>
  <c r="F13" i="10"/>
  <c r="C181" i="13"/>
  <c r="B8" i="17"/>
  <c r="D179" i="13"/>
  <c r="D27" i="13"/>
  <c r="C157" i="13"/>
  <c r="D186" i="13" l="1"/>
  <c r="C159" i="13"/>
  <c r="D182" i="13" s="1"/>
  <c r="D44" i="13"/>
  <c r="D17" i="8"/>
  <c r="I13" i="10"/>
  <c r="I26" i="10" s="1"/>
  <c r="B20" i="17"/>
  <c r="B32" i="17" s="1"/>
  <c r="C195" i="13"/>
  <c r="B20" i="18"/>
  <c r="B23" i="18" s="1"/>
  <c r="F12" i="18" l="1"/>
  <c r="F22" i="18"/>
  <c r="D195" i="13"/>
  <c r="D20" i="18"/>
  <c r="D23" i="18" s="1"/>
  <c r="F23" i="18" l="1"/>
</calcChain>
</file>

<file path=xl/sharedStrings.xml><?xml version="1.0" encoding="utf-8"?>
<sst xmlns="http://schemas.openxmlformats.org/spreadsheetml/2006/main" count="497" uniqueCount="303">
  <si>
    <t>Maladie</t>
  </si>
  <si>
    <t>BRUT</t>
  </si>
  <si>
    <t>Vieillesse</t>
  </si>
  <si>
    <t>Contribution de solidarité autonomie</t>
  </si>
  <si>
    <t>Accident du travail</t>
  </si>
  <si>
    <t>C.S.G. non déductible</t>
  </si>
  <si>
    <t>C.S.G. déductible</t>
  </si>
  <si>
    <t>CRDS non déductible</t>
  </si>
  <si>
    <t>Chômage 1</t>
  </si>
  <si>
    <t>RETRAITE COMPLEMENTAIRE</t>
  </si>
  <si>
    <t>Salaire brut</t>
  </si>
  <si>
    <t>Retenues sal</t>
  </si>
  <si>
    <t>Allocations familiales</t>
  </si>
  <si>
    <t>Allocations logement FNAL</t>
  </si>
  <si>
    <t>AGS</t>
  </si>
  <si>
    <t>AGFF TA</t>
  </si>
  <si>
    <t>Bases</t>
  </si>
  <si>
    <t>Cot patron.</t>
  </si>
  <si>
    <t xml:space="preserve">Versement transport </t>
  </si>
  <si>
    <t>Financement des organisat syndicales</t>
  </si>
  <si>
    <t>PÔLE EMPLOI</t>
  </si>
  <si>
    <t>NON CADRES</t>
  </si>
  <si>
    <t>Total de cotisations</t>
  </si>
  <si>
    <t>Bulletin d’un salarié non cadre</t>
  </si>
  <si>
    <t>Salarial</t>
  </si>
  <si>
    <t>Patronal</t>
  </si>
  <si>
    <t>Déclaration URSSAF</t>
  </si>
  <si>
    <t>Mutuelle</t>
  </si>
  <si>
    <t>BASES</t>
  </si>
  <si>
    <t>Taux</t>
  </si>
  <si>
    <t>Montant</t>
  </si>
  <si>
    <t>Allègement sur cotisations</t>
  </si>
  <si>
    <t>Total à payer</t>
  </si>
  <si>
    <t>Cadres</t>
  </si>
  <si>
    <t>Non-cadres</t>
  </si>
  <si>
    <t>Prévoyance</t>
  </si>
  <si>
    <t>C.S.G. non déductible sur prevoyance et mutuelle</t>
  </si>
  <si>
    <t>C.S.G. déductible sur prevoyance et mutuelle</t>
  </si>
  <si>
    <t>CRDS non déductible sur prevoyance et mutuelle</t>
  </si>
  <si>
    <t>Prévoyance sur brut</t>
  </si>
  <si>
    <t>Déclaration RETRAITE COMPLEMENTAIRE</t>
  </si>
  <si>
    <t>Déclaration PREVOYANCE ET MUTUELLE</t>
  </si>
  <si>
    <t>Comptes comptables</t>
  </si>
  <si>
    <t>DEBIT</t>
  </si>
  <si>
    <t>CREDIT</t>
  </si>
  <si>
    <t>Comptes</t>
  </si>
  <si>
    <t>URSSAF</t>
  </si>
  <si>
    <t>Autres organismes sociaux</t>
  </si>
  <si>
    <t>Journal des opérations diverses</t>
  </si>
  <si>
    <t>Cotisations chomage</t>
  </si>
  <si>
    <t>JOURNAL D'ACHAT</t>
  </si>
  <si>
    <t>Numéro 
de compte</t>
  </si>
  <si>
    <t>Intitulé</t>
  </si>
  <si>
    <t>Débit</t>
  </si>
  <si>
    <t>Crédit</t>
  </si>
  <si>
    <t>Achats de marchandises</t>
  </si>
  <si>
    <t>TVA déductible sur biens et services</t>
  </si>
  <si>
    <t>Fournisseurs</t>
  </si>
  <si>
    <t>Fournitures administratives</t>
  </si>
  <si>
    <t>Honoraires</t>
  </si>
  <si>
    <t>Fournisseurs immobilisations</t>
  </si>
  <si>
    <t>JOURNAL DES VENTES</t>
  </si>
  <si>
    <t>Libellé</t>
  </si>
  <si>
    <t>clients</t>
  </si>
  <si>
    <t>TVA collectée</t>
  </si>
  <si>
    <t>ventes de marchandises</t>
  </si>
  <si>
    <t>Prestations de services</t>
  </si>
  <si>
    <t>JOURNAL DE BANQUE</t>
  </si>
  <si>
    <t>BANQUE</t>
  </si>
  <si>
    <t>CLIENTS</t>
  </si>
  <si>
    <t>FOURNISSEURS</t>
  </si>
  <si>
    <t>Règlement ASSURANCE</t>
  </si>
  <si>
    <t>JOURNAL D'OPERATIONS DIVERSES</t>
  </si>
  <si>
    <t>Totaux</t>
  </si>
  <si>
    <t>JOURNAL DES A NOUVEAUX</t>
  </si>
  <si>
    <t>Déclaration de TVA</t>
  </si>
  <si>
    <t>TVA COLLECTEE</t>
  </si>
  <si>
    <t>HT</t>
  </si>
  <si>
    <t>TVA</t>
  </si>
  <si>
    <t>TVA DEDUCTIBLE</t>
  </si>
  <si>
    <t>TVA / biens et services</t>
  </si>
  <si>
    <t>TVA / Immobilisations</t>
  </si>
  <si>
    <t>TVA A decaisser</t>
  </si>
  <si>
    <t>Valorisations des stocks</t>
  </si>
  <si>
    <t>ACHATS</t>
  </si>
  <si>
    <t>VENTES</t>
  </si>
  <si>
    <t>STOCKS</t>
  </si>
  <si>
    <t>Stocks</t>
  </si>
  <si>
    <t>TVA déductible / Biens et services</t>
  </si>
  <si>
    <t>TVA déductible / Immobilisations</t>
  </si>
  <si>
    <t>TVA à décaisser</t>
  </si>
  <si>
    <t>Enregistrement de la déclaration de TVA</t>
  </si>
  <si>
    <t>Variation de stocks</t>
  </si>
  <si>
    <t>Enregistrement des stocks</t>
  </si>
  <si>
    <t>Dotation aux amortissements</t>
  </si>
  <si>
    <t>Amortissement du matériel de bureau</t>
  </si>
  <si>
    <t>Energie</t>
  </si>
  <si>
    <t>101000 Capital</t>
  </si>
  <si>
    <t>421000 Rémunérations dues</t>
  </si>
  <si>
    <t>401000 Fournisseurs</t>
  </si>
  <si>
    <t>411000 Clients</t>
  </si>
  <si>
    <t>445660 TVA déductible</t>
  </si>
  <si>
    <t>44571 TVA collectée</t>
  </si>
  <si>
    <t>512000 banque</t>
  </si>
  <si>
    <t>616000 assurances</t>
  </si>
  <si>
    <t>622600 honoraires</t>
  </si>
  <si>
    <t>706000 prestations</t>
  </si>
  <si>
    <t>445510 TVA à décaisser</t>
  </si>
  <si>
    <t>Balance des comptes</t>
  </si>
  <si>
    <t>SD</t>
  </si>
  <si>
    <t>SC</t>
  </si>
  <si>
    <t>Capital</t>
  </si>
  <si>
    <t>Matériel de bureau</t>
  </si>
  <si>
    <t>Amort du matériel de bureau</t>
  </si>
  <si>
    <t>Clients</t>
  </si>
  <si>
    <t>Sécurité sociale</t>
  </si>
  <si>
    <t>Retraite complementaire</t>
  </si>
  <si>
    <t>T.V.A. à décaisser</t>
  </si>
  <si>
    <t>Banques</t>
  </si>
  <si>
    <t>Primes d'assurances</t>
  </si>
  <si>
    <t>Salaires, appointements</t>
  </si>
  <si>
    <t>Cotisations à l'Urssaf</t>
  </si>
  <si>
    <t>Cotisations aux caisses de retraites</t>
  </si>
  <si>
    <t>Cotisations chômage</t>
  </si>
  <si>
    <t>Dotat aux amort</t>
  </si>
  <si>
    <t>Compte de résultat simplifié</t>
  </si>
  <si>
    <t>Produits d'exploitation</t>
  </si>
  <si>
    <t>Chiffres d'affaires</t>
  </si>
  <si>
    <t>Charges d'exploitation</t>
  </si>
  <si>
    <t>Variation de stock</t>
  </si>
  <si>
    <t>Autres achats et services extérieurs</t>
  </si>
  <si>
    <t>Impots et taxes</t>
  </si>
  <si>
    <t>Salaires et charges</t>
  </si>
  <si>
    <t>Dotation amortissements et provisions</t>
  </si>
  <si>
    <t>Total des charges</t>
  </si>
  <si>
    <t>Résultat d'exploitation</t>
  </si>
  <si>
    <t>Produits financiers</t>
  </si>
  <si>
    <t>Charges financières</t>
  </si>
  <si>
    <t>Résultat financier</t>
  </si>
  <si>
    <t>Produits exceptionnels</t>
  </si>
  <si>
    <t>Charges exceptionnelles</t>
  </si>
  <si>
    <t>Résultat exceptionnel</t>
  </si>
  <si>
    <t xml:space="preserve">Impôt sur les sociétés </t>
  </si>
  <si>
    <t>Participation</t>
  </si>
  <si>
    <t xml:space="preserve">Bénéfice comptable = produits - charges </t>
  </si>
  <si>
    <t>Bilan schématisé et simplifié</t>
  </si>
  <si>
    <t>ACTIF</t>
  </si>
  <si>
    <t>PASSIF</t>
  </si>
  <si>
    <t>AMORT</t>
  </si>
  <si>
    <t>NET</t>
  </si>
  <si>
    <t>Immobilisations</t>
  </si>
  <si>
    <t>Capitaux</t>
  </si>
  <si>
    <t>Immobilisations incorporelles</t>
  </si>
  <si>
    <t>Immobilisations corporelles</t>
  </si>
  <si>
    <t>Réserves</t>
  </si>
  <si>
    <t>Immobilisations financières</t>
  </si>
  <si>
    <t>Résultat</t>
  </si>
  <si>
    <t>Actif circulant</t>
  </si>
  <si>
    <t>Dettes</t>
  </si>
  <si>
    <t>Créances clients</t>
  </si>
  <si>
    <t>Trésorerie</t>
  </si>
  <si>
    <t xml:space="preserve">Fournisseurs </t>
  </si>
  <si>
    <t>Fournisseurs immobilisat</t>
  </si>
  <si>
    <t>Dettes fiscales et sociales</t>
  </si>
  <si>
    <t>Total général</t>
  </si>
  <si>
    <t>Achats de clotures PVC</t>
  </si>
  <si>
    <t>Achats de clotures aluminium</t>
  </si>
  <si>
    <t>Achats de clotures bois</t>
  </si>
  <si>
    <t>Facture KARFLEX</t>
  </si>
  <si>
    <t>Installations techniques</t>
  </si>
  <si>
    <t>Facture COUPNET</t>
  </si>
  <si>
    <t>Facture FIDUTEX</t>
  </si>
  <si>
    <t>Facture ASSURANCES</t>
  </si>
  <si>
    <t>Facture TOUTBUREAU</t>
  </si>
  <si>
    <t>Frais de télécommunication</t>
  </si>
  <si>
    <t>Catalogues publicitaires</t>
  </si>
  <si>
    <t>Facture TELECOM</t>
  </si>
  <si>
    <t>Facture BOURGOGNE publicité</t>
  </si>
  <si>
    <t>Ventes de clotures PVC</t>
  </si>
  <si>
    <t>Facture AMATO</t>
  </si>
  <si>
    <t>Ventes de clotures aluminium</t>
  </si>
  <si>
    <t>Ventes de clotures bois</t>
  </si>
  <si>
    <t>Facture RINALDI</t>
  </si>
  <si>
    <t>Règlement PLESSY</t>
  </si>
  <si>
    <t>Règlement RINALDI</t>
  </si>
  <si>
    <t>Règlement KARFLEX</t>
  </si>
  <si>
    <t>AUTRES ORGANISMES SOCIAUX</t>
  </si>
  <si>
    <t>Règlement URSSAF</t>
  </si>
  <si>
    <t>Règlement AUTRES ORGANISMES SOCIAUX</t>
  </si>
  <si>
    <t>TVA A DECAISSER</t>
  </si>
  <si>
    <t>Règlement TVA</t>
  </si>
  <si>
    <t>ACOMPTE KARFLEX</t>
  </si>
  <si>
    <t>Rémuneration dues</t>
  </si>
  <si>
    <t>reglement salaire</t>
  </si>
  <si>
    <t>Mobilier</t>
  </si>
  <si>
    <t>Amortissement du mobilier</t>
  </si>
  <si>
    <t>Amortissement du matériel technique</t>
  </si>
  <si>
    <t>Client PLESSY</t>
  </si>
  <si>
    <t>Fournisseur KARFLEX</t>
  </si>
  <si>
    <t>Banque</t>
  </si>
  <si>
    <t>Stocks de clotures PVC</t>
  </si>
  <si>
    <t>TVA déductible sur immobilisations</t>
  </si>
  <si>
    <t>Stocks de clotures ALU</t>
  </si>
  <si>
    <t>Stocks de clotures BOIS</t>
  </si>
  <si>
    <t>Variations de stocks</t>
  </si>
  <si>
    <t xml:space="preserve">Amortissements </t>
  </si>
  <si>
    <t>Prix</t>
  </si>
  <si>
    <t>Durée</t>
  </si>
  <si>
    <t>Tronçonneuse</t>
  </si>
  <si>
    <t>Total matériel technique</t>
  </si>
  <si>
    <t>Amortissement du mois de janvier</t>
  </si>
  <si>
    <t>Assurances</t>
  </si>
  <si>
    <t>626000 frais de télécom</t>
  </si>
  <si>
    <t>622700 catalogues</t>
  </si>
  <si>
    <t>218400 Mobilier</t>
  </si>
  <si>
    <t>218300 Matériel de bureau</t>
  </si>
  <si>
    <t>215000 Matériel industriel</t>
  </si>
  <si>
    <t>445620 TVA sur immobil</t>
  </si>
  <si>
    <t>404000  Fournisseurs immob</t>
  </si>
  <si>
    <t>641000 Salaires</t>
  </si>
  <si>
    <t>645200 Cotisations Mutuelle</t>
  </si>
  <si>
    <t>281830 Matériel de bureau</t>
  </si>
  <si>
    <t>281840 Mobilier</t>
  </si>
  <si>
    <t>281500 Matériel industriel</t>
  </si>
  <si>
    <t>603700 Variat de stock</t>
  </si>
  <si>
    <t xml:space="preserve">681100 Dotat amort </t>
  </si>
  <si>
    <t xml:space="preserve">Amortissement du mobilier </t>
  </si>
  <si>
    <t>645100 Cotisations URSSAF</t>
  </si>
  <si>
    <t>431000 URSSAF</t>
  </si>
  <si>
    <t>606400 fournitures administratives</t>
  </si>
  <si>
    <t>645400 Cotisations chomage</t>
  </si>
  <si>
    <t>645300 Cotisations retraite prevoy</t>
  </si>
  <si>
    <t>Chomage AGS</t>
  </si>
  <si>
    <t>Pénibilité cotisation universelle</t>
  </si>
  <si>
    <t>Retraite</t>
  </si>
  <si>
    <r>
      <t xml:space="preserve">Allègement FILLON = </t>
    </r>
    <r>
      <rPr>
        <b/>
        <sz val="10"/>
        <color rgb="FFFF0000"/>
        <rFont val="Arial"/>
        <family val="2"/>
      </rPr>
      <t>0,2809/0,6 * ((1,6 * 9,76 *151,6666 / 2170-1)</t>
    </r>
  </si>
  <si>
    <t>Prev/mutuelle</t>
  </si>
  <si>
    <t>0,2809/0,6</t>
  </si>
  <si>
    <t>(1,6*9,76*151,6666/2170)-1</t>
  </si>
  <si>
    <t>h29*h30</t>
  </si>
  <si>
    <t>Taxes diverses</t>
  </si>
  <si>
    <t>0,0428*2170</t>
  </si>
  <si>
    <t>Taxe d'apprentissage</t>
  </si>
  <si>
    <t>Formation continue</t>
  </si>
  <si>
    <r>
      <t>Net à payer : 2170</t>
    </r>
    <r>
      <rPr>
        <b/>
        <sz val="10"/>
        <color rgb="FFFF0000"/>
        <rFont val="Arial"/>
        <family val="2"/>
      </rPr>
      <t>-528,71</t>
    </r>
  </si>
  <si>
    <t>Accident du travail : Exemple BRUT</t>
  </si>
  <si>
    <t>Sur BRUT : 0,75%+12,89%+0,40%+1,90%+0,30%</t>
  </si>
  <si>
    <t>Allocations familiales BRUT</t>
  </si>
  <si>
    <t>Allocations familiales  BRUT complément &gt;1,6 SMIC OU 3,5 SMIC</t>
  </si>
  <si>
    <t>Vieillesse TA : 6,90%+8,55%</t>
  </si>
  <si>
    <t>FNAL TA 0,10%</t>
  </si>
  <si>
    <t>Taxes transports BRUT : Exemple</t>
  </si>
  <si>
    <t>CSG : 2,40%+0,50%+5,10% 98,25% du brut + patronales prévoyances et mutuelles</t>
  </si>
  <si>
    <t>Financement des organisations syndicales BRUT</t>
  </si>
  <si>
    <t>Cotisation générale pénibilité</t>
  </si>
  <si>
    <t>Chomage : 2,40% + 4,00% TA+TB</t>
  </si>
  <si>
    <t>Assurance garantie des salaires TA+TB</t>
  </si>
  <si>
    <t>Sur TB  : 7,80%+12,75%+0,90%+1,30%</t>
  </si>
  <si>
    <t>Sur Brut CET : 0,13%+0,22%</t>
  </si>
  <si>
    <t>Sur TA : 3,10%+4,65%+0,80%+1,20%</t>
  </si>
  <si>
    <t>APEC TA 0,024%+0,036%</t>
  </si>
  <si>
    <t>APEC TB</t>
  </si>
  <si>
    <t>Intitulés</t>
  </si>
  <si>
    <t xml:space="preserve">Salaires </t>
  </si>
  <si>
    <t xml:space="preserve"> URSSAF</t>
  </si>
  <si>
    <t>Déplacements</t>
  </si>
  <si>
    <t>Oppositions sur salaires</t>
  </si>
  <si>
    <t>Rémunérations dues</t>
  </si>
  <si>
    <t>TOTAUX</t>
  </si>
  <si>
    <t xml:space="preserve">Enregistrement des bulletins </t>
  </si>
  <si>
    <t>Cotisations URSSAF</t>
  </si>
  <si>
    <t>Cotisation retraite complémentaire</t>
  </si>
  <si>
    <t>Prévoyance et mutuelle</t>
  </si>
  <si>
    <t>Solde compte 431</t>
  </si>
  <si>
    <t>Solde compte 437</t>
  </si>
  <si>
    <t>Règlement retraite</t>
  </si>
  <si>
    <t>Règlement mutuelle et prévoyance</t>
  </si>
  <si>
    <t>Règlements totaux</t>
  </si>
  <si>
    <t>Enregistrement des parts patronales</t>
  </si>
  <si>
    <t>437000 Autres organismes</t>
  </si>
  <si>
    <t>SC 1060,22</t>
  </si>
  <si>
    <t>Intallations techniques matériel industriel</t>
  </si>
  <si>
    <t>Amort des intallations techniques matériel industriel</t>
  </si>
  <si>
    <t>Amort du mobilier</t>
  </si>
  <si>
    <t>Cotisations aux mutuelles et prévoyances</t>
  </si>
  <si>
    <t>Prix unitaire</t>
  </si>
  <si>
    <t>Valeur du stock</t>
  </si>
  <si>
    <t>Dotations</t>
  </si>
  <si>
    <t>707000 vente de clotures</t>
  </si>
  <si>
    <t xml:space="preserve">607000 Achats clotures </t>
  </si>
  <si>
    <t xml:space="preserve">370000 Stocks </t>
  </si>
  <si>
    <t>Facture ELECTREK publicité</t>
  </si>
  <si>
    <t>6061 Energie</t>
  </si>
  <si>
    <t>SD 44058,71</t>
  </si>
  <si>
    <t>SD 7200</t>
  </si>
  <si>
    <t>SC 12 292</t>
  </si>
  <si>
    <t>SC 336,24</t>
  </si>
  <si>
    <t>SC 20 750</t>
  </si>
  <si>
    <t>Stocks de clotures</t>
  </si>
  <si>
    <t>Autres organismes</t>
  </si>
  <si>
    <t>Achats de clotures</t>
  </si>
  <si>
    <t>Ventes de clotures</t>
  </si>
  <si>
    <t>Charges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</si>
</sst>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%"/>
    <numFmt numFmtId="165" formatCode="_-* #,##0\ &quot;€&quot;_-;\-* #,##0\ &quot;€&quot;_-;_-* &quot;-&quot;??\ &quot;€&quot;_-;_-@_-"/>
    <numFmt numFmtId="166" formatCode="0.0000"/>
    <numFmt numFmtId="167" formatCode="#,##0.0000_ ;[Red]\-#,##0.0000\ "/>
    <numFmt numFmtId="168" formatCode="_-* #,##0\ _€_-;\-* #,##0\ _€_-;_-* &quot;-&quot;??\ _€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9"/>
      <color rgb="FFC00000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9"/>
      <color theme="4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0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8" fontId="9" fillId="0" borderId="2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8" fillId="0" borderId="15" xfId="0" applyFont="1" applyFill="1" applyBorder="1" applyAlignment="1">
      <alignment horizontal="left" vertical="center"/>
    </xf>
    <xf numFmtId="8" fontId="8" fillId="0" borderId="16" xfId="0" applyNumberFormat="1" applyFont="1" applyFill="1" applyBorder="1" applyAlignment="1">
      <alignment horizontal="right" vertical="center"/>
    </xf>
    <xf numFmtId="10" fontId="8" fillId="0" borderId="16" xfId="0" applyNumberFormat="1" applyFont="1" applyFill="1" applyBorder="1" applyAlignment="1">
      <alignment horizontal="center" vertical="center"/>
    </xf>
    <xf numFmtId="10" fontId="8" fillId="2" borderId="16" xfId="0" applyNumberFormat="1" applyFont="1" applyFill="1" applyBorder="1" applyAlignment="1">
      <alignment horizontal="center" vertical="center"/>
    </xf>
    <xf numFmtId="8" fontId="10" fillId="2" borderId="17" xfId="0" applyNumberFormat="1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right" vertical="center"/>
    </xf>
    <xf numFmtId="10" fontId="8" fillId="2" borderId="16" xfId="0" applyNumberFormat="1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right" vertical="center"/>
    </xf>
    <xf numFmtId="10" fontId="9" fillId="0" borderId="16" xfId="0" applyNumberFormat="1" applyFont="1" applyFill="1" applyBorder="1" applyAlignment="1">
      <alignment horizontal="center" vertical="center"/>
    </xf>
    <xf numFmtId="164" fontId="8" fillId="2" borderId="16" xfId="4" applyNumberFormat="1" applyFont="1" applyFill="1" applyBorder="1" applyAlignment="1">
      <alignment horizontal="center" vertical="center"/>
    </xf>
    <xf numFmtId="8" fontId="12" fillId="2" borderId="17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8" fontId="11" fillId="0" borderId="0" xfId="0" applyNumberFormat="1" applyFont="1" applyAlignment="1">
      <alignment vertical="center"/>
    </xf>
    <xf numFmtId="0" fontId="10" fillId="0" borderId="15" xfId="0" applyFont="1" applyFill="1" applyBorder="1" applyAlignment="1">
      <alignment horizontal="left" vertical="center"/>
    </xf>
    <xf numFmtId="8" fontId="10" fillId="0" borderId="16" xfId="0" applyNumberFormat="1" applyFont="1" applyFill="1" applyBorder="1" applyAlignment="1">
      <alignment horizontal="right" vertical="center"/>
    </xf>
    <xf numFmtId="10" fontId="10" fillId="0" borderId="16" xfId="0" applyNumberFormat="1" applyFont="1" applyFill="1" applyBorder="1" applyAlignment="1">
      <alignment horizontal="center" vertical="center"/>
    </xf>
    <xf numFmtId="10" fontId="10" fillId="2" borderId="16" xfId="0" applyNumberFormat="1" applyFont="1" applyFill="1" applyBorder="1" applyAlignment="1">
      <alignment horizontal="center" vertical="center"/>
    </xf>
    <xf numFmtId="8" fontId="10" fillId="0" borderId="17" xfId="0" applyNumberFormat="1" applyFont="1" applyFill="1" applyBorder="1" applyAlignment="1">
      <alignment horizontal="right" vertical="center"/>
    </xf>
    <xf numFmtId="44" fontId="8" fillId="2" borderId="17" xfId="1" applyFont="1" applyFill="1" applyBorder="1" applyAlignment="1">
      <alignment horizontal="right" vertical="center"/>
    </xf>
    <xf numFmtId="10" fontId="8" fillId="2" borderId="16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right" vertical="center"/>
    </xf>
    <xf numFmtId="8" fontId="9" fillId="0" borderId="16" xfId="0" applyNumberFormat="1" applyFont="1" applyFill="1" applyBorder="1" applyAlignment="1">
      <alignment horizontal="right" vertical="center"/>
    </xf>
    <xf numFmtId="0" fontId="8" fillId="2" borderId="16" xfId="0" applyFont="1" applyFill="1" applyBorder="1" applyAlignment="1">
      <alignment horizontal="right" vertical="center"/>
    </xf>
    <xf numFmtId="8" fontId="9" fillId="0" borderId="17" xfId="0" applyNumberFormat="1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center" vertical="center"/>
    </xf>
    <xf numFmtId="8" fontId="9" fillId="0" borderId="19" xfId="0" applyNumberFormat="1" applyFont="1" applyFill="1" applyBorder="1" applyAlignment="1">
      <alignment horizontal="right" vertical="center"/>
    </xf>
    <xf numFmtId="0" fontId="9" fillId="2" borderId="19" xfId="0" applyFont="1" applyFill="1" applyBorder="1" applyAlignment="1">
      <alignment horizontal="right" vertical="center"/>
    </xf>
    <xf numFmtId="0" fontId="9" fillId="2" borderId="20" xfId="0" applyFont="1" applyFill="1" applyBorder="1" applyAlignment="1">
      <alignment horizontal="right" vertical="center"/>
    </xf>
    <xf numFmtId="0" fontId="13" fillId="0" borderId="0" xfId="0" applyFont="1" applyAlignment="1">
      <alignment horizontal="justify" vertical="center"/>
    </xf>
    <xf numFmtId="8" fontId="13" fillId="0" borderId="0" xfId="0" applyNumberFormat="1" applyFont="1" applyAlignment="1">
      <alignment horizontal="justify" vertical="center"/>
    </xf>
    <xf numFmtId="0" fontId="15" fillId="0" borderId="0" xfId="0" applyFont="1" applyAlignment="1">
      <alignment vertical="center"/>
    </xf>
    <xf numFmtId="8" fontId="0" fillId="0" borderId="0" xfId="0" applyNumberFormat="1" applyAlignment="1">
      <alignment vertical="center"/>
    </xf>
    <xf numFmtId="0" fontId="3" fillId="0" borderId="10" xfId="0" applyFont="1" applyBorder="1" applyAlignment="1">
      <alignment horizontal="center" vertical="center"/>
    </xf>
    <xf numFmtId="43" fontId="3" fillId="0" borderId="10" xfId="7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43" fontId="17" fillId="0" borderId="10" xfId="7" applyFont="1" applyBorder="1" applyAlignment="1">
      <alignment horizontal="right" vertical="center"/>
    </xf>
    <xf numFmtId="43" fontId="3" fillId="0" borderId="0" xfId="7" applyFont="1" applyAlignment="1">
      <alignment horizontal="right"/>
    </xf>
    <xf numFmtId="0" fontId="16" fillId="0" borderId="0" xfId="0" applyFont="1"/>
    <xf numFmtId="0" fontId="3" fillId="0" borderId="10" xfId="0" applyFont="1" applyFill="1" applyBorder="1" applyAlignment="1">
      <alignment vertical="center"/>
    </xf>
    <xf numFmtId="43" fontId="3" fillId="0" borderId="10" xfId="7" applyFont="1" applyBorder="1" applyAlignment="1">
      <alignment horizontal="right"/>
    </xf>
    <xf numFmtId="0" fontId="3" fillId="0" borderId="3" xfId="0" applyFont="1" applyBorder="1"/>
    <xf numFmtId="0" fontId="16" fillId="0" borderId="4" xfId="0" applyFont="1" applyBorder="1" applyAlignment="1">
      <alignment horizontal="center"/>
    </xf>
    <xf numFmtId="43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43" fontId="3" fillId="0" borderId="6" xfId="0" applyNumberFormat="1" applyFont="1" applyBorder="1"/>
    <xf numFmtId="0" fontId="3" fillId="0" borderId="6" xfId="0" applyFont="1" applyBorder="1"/>
    <xf numFmtId="43" fontId="3" fillId="0" borderId="8" xfId="0" applyNumberFormat="1" applyFont="1" applyBorder="1"/>
    <xf numFmtId="43" fontId="16" fillId="0" borderId="9" xfId="7" applyFont="1" applyBorder="1" applyAlignment="1">
      <alignment horizontal="center"/>
    </xf>
    <xf numFmtId="44" fontId="3" fillId="0" borderId="10" xfId="1" applyFont="1" applyBorder="1" applyAlignment="1">
      <alignment horizontal="right"/>
    </xf>
    <xf numFmtId="43" fontId="18" fillId="0" borderId="10" xfId="7" applyFont="1" applyBorder="1" applyAlignment="1">
      <alignment horizontal="right" vertical="center"/>
    </xf>
    <xf numFmtId="0" fontId="17" fillId="0" borderId="10" xfId="0" applyFont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/>
    </xf>
    <xf numFmtId="0" fontId="19" fillId="0" borderId="10" xfId="0" applyFont="1" applyBorder="1"/>
    <xf numFmtId="43" fontId="3" fillId="0" borderId="0" xfId="7" applyFont="1" applyFill="1" applyBorder="1"/>
    <xf numFmtId="43" fontId="23" fillId="0" borderId="0" xfId="7" applyFont="1" applyFill="1"/>
    <xf numFmtId="43" fontId="23" fillId="0" borderId="0" xfId="7" applyFont="1" applyFill="1" applyBorder="1"/>
    <xf numFmtId="43" fontId="3" fillId="3" borderId="23" xfId="7" applyFont="1" applyFill="1" applyBorder="1" applyAlignment="1">
      <alignment horizontal="center"/>
    </xf>
    <xf numFmtId="43" fontId="3" fillId="3" borderId="24" xfId="7" applyFont="1" applyFill="1" applyBorder="1" applyAlignment="1">
      <alignment horizontal="center"/>
    </xf>
    <xf numFmtId="43" fontId="3" fillId="3" borderId="25" xfId="7" applyFont="1" applyFill="1" applyBorder="1"/>
    <xf numFmtId="43" fontId="3" fillId="3" borderId="0" xfId="7" applyFont="1" applyFill="1"/>
    <xf numFmtId="0" fontId="0" fillId="0" borderId="10" xfId="0" applyBorder="1"/>
    <xf numFmtId="165" fontId="0" fillId="0" borderId="10" xfId="0" applyNumberFormat="1" applyBorder="1"/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30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43" fontId="0" fillId="0" borderId="0" xfId="0" applyNumberFormat="1" applyAlignment="1">
      <alignment vertical="center"/>
    </xf>
    <xf numFmtId="0" fontId="27" fillId="0" borderId="3" xfId="0" applyFont="1" applyBorder="1"/>
    <xf numFmtId="0" fontId="28" fillId="0" borderId="4" xfId="0" applyFont="1" applyBorder="1"/>
    <xf numFmtId="0" fontId="28" fillId="0" borderId="5" xfId="0" applyFont="1" applyBorder="1"/>
    <xf numFmtId="0" fontId="28" fillId="0" borderId="6" xfId="0" applyFont="1" applyBorder="1"/>
    <xf numFmtId="0" fontId="19" fillId="0" borderId="5" xfId="0" applyFont="1" applyBorder="1"/>
    <xf numFmtId="44" fontId="29" fillId="0" borderId="6" xfId="0" applyNumberFormat="1" applyFont="1" applyBorder="1"/>
    <xf numFmtId="44" fontId="19" fillId="0" borderId="6" xfId="0" applyNumberFormat="1" applyFont="1" applyBorder="1"/>
    <xf numFmtId="44" fontId="28" fillId="0" borderId="6" xfId="0" applyNumberFormat="1" applyFont="1" applyBorder="1"/>
    <xf numFmtId="0" fontId="27" fillId="0" borderId="5" xfId="0" applyFont="1" applyBorder="1"/>
    <xf numFmtId="0" fontId="29" fillId="0" borderId="5" xfId="0" applyFont="1" applyBorder="1"/>
    <xf numFmtId="0" fontId="19" fillId="0" borderId="6" xfId="0" applyFont="1" applyBorder="1"/>
    <xf numFmtId="44" fontId="19" fillId="0" borderId="6" xfId="0" applyNumberFormat="1" applyFont="1" applyBorder="1" applyAlignment="1">
      <alignment horizontal="left"/>
    </xf>
    <xf numFmtId="0" fontId="19" fillId="0" borderId="6" xfId="0" applyFont="1" applyBorder="1" applyAlignment="1">
      <alignment horizontal="left" indent="2"/>
    </xf>
    <xf numFmtId="0" fontId="29" fillId="0" borderId="33" xfId="0" applyFont="1" applyBorder="1" applyAlignment="1"/>
    <xf numFmtId="44" fontId="29" fillId="0" borderId="34" xfId="1" applyFont="1" applyBorder="1" applyAlignment="1"/>
    <xf numFmtId="44" fontId="30" fillId="0" borderId="0" xfId="0" applyNumberFormat="1" applyFont="1"/>
    <xf numFmtId="0" fontId="19" fillId="0" borderId="0" xfId="0" applyFont="1"/>
    <xf numFmtId="0" fontId="0" fillId="0" borderId="5" xfId="0" applyBorder="1"/>
    <xf numFmtId="0" fontId="0" fillId="0" borderId="6" xfId="0" applyBorder="1"/>
    <xf numFmtId="0" fontId="14" fillId="0" borderId="10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5" fillId="0" borderId="5" xfId="0" applyFont="1" applyBorder="1"/>
    <xf numFmtId="165" fontId="0" fillId="0" borderId="6" xfId="0" applyNumberFormat="1" applyBorder="1"/>
    <xf numFmtId="44" fontId="19" fillId="0" borderId="10" xfId="1" applyFont="1" applyBorder="1"/>
    <xf numFmtId="44" fontId="19" fillId="0" borderId="6" xfId="1" applyFont="1" applyBorder="1"/>
    <xf numFmtId="44" fontId="19" fillId="0" borderId="6" xfId="1" applyNumberFormat="1" applyFont="1" applyBorder="1"/>
    <xf numFmtId="0" fontId="14" fillId="0" borderId="5" xfId="0" applyFont="1" applyBorder="1"/>
    <xf numFmtId="44" fontId="19" fillId="0" borderId="10" xfId="0" applyNumberFormat="1" applyFont="1" applyBorder="1"/>
    <xf numFmtId="0" fontId="19" fillId="0" borderId="36" xfId="0" applyFont="1" applyFill="1" applyBorder="1"/>
    <xf numFmtId="43" fontId="0" fillId="0" borderId="26" xfId="0" applyNumberFormat="1" applyBorder="1"/>
    <xf numFmtId="0" fontId="0" fillId="0" borderId="36" xfId="0" applyFill="1" applyBorder="1"/>
    <xf numFmtId="44" fontId="0" fillId="0" borderId="0" xfId="0" applyNumberFormat="1" applyBorder="1"/>
    <xf numFmtId="0" fontId="0" fillId="0" borderId="0" xfId="0" applyBorder="1"/>
    <xf numFmtId="0" fontId="14" fillId="0" borderId="21" xfId="0" applyFont="1" applyBorder="1"/>
    <xf numFmtId="44" fontId="19" fillId="0" borderId="37" xfId="0" applyNumberFormat="1" applyFont="1" applyBorder="1"/>
    <xf numFmtId="44" fontId="19" fillId="0" borderId="38" xfId="0" applyNumberFormat="1" applyFont="1" applyBorder="1"/>
    <xf numFmtId="0" fontId="15" fillId="0" borderId="7" xfId="0" applyFont="1" applyBorder="1"/>
    <xf numFmtId="44" fontId="19" fillId="0" borderId="11" xfId="0" applyNumberFormat="1" applyFont="1" applyBorder="1"/>
    <xf numFmtId="0" fontId="31" fillId="0" borderId="7" xfId="0" applyFont="1" applyBorder="1"/>
    <xf numFmtId="44" fontId="19" fillId="0" borderId="8" xfId="0" applyNumberFormat="1" applyFont="1" applyBorder="1"/>
    <xf numFmtId="44" fontId="0" fillId="0" borderId="0" xfId="0" applyNumberFormat="1"/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43" fontId="3" fillId="0" borderId="6" xfId="7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43" fontId="3" fillId="0" borderId="11" xfId="7" applyFont="1" applyBorder="1" applyAlignment="1">
      <alignment horizontal="right" vertical="center"/>
    </xf>
    <xf numFmtId="43" fontId="3" fillId="0" borderId="8" xfId="7" applyFont="1" applyBorder="1" applyAlignment="1">
      <alignment horizontal="right" vertical="center"/>
    </xf>
    <xf numFmtId="0" fontId="32" fillId="0" borderId="10" xfId="0" applyFont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43" fontId="3" fillId="0" borderId="0" xfId="0" applyNumberFormat="1" applyFont="1"/>
    <xf numFmtId="43" fontId="3" fillId="0" borderId="9" xfId="7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9" fontId="3" fillId="0" borderId="10" xfId="6" applyFont="1" applyBorder="1"/>
    <xf numFmtId="0" fontId="3" fillId="0" borderId="10" xfId="0" applyFont="1" applyBorder="1"/>
    <xf numFmtId="43" fontId="3" fillId="0" borderId="10" xfId="0" applyNumberFormat="1" applyFont="1" applyBorder="1"/>
    <xf numFmtId="0" fontId="3" fillId="0" borderId="7" xfId="0" applyFont="1" applyBorder="1"/>
    <xf numFmtId="43" fontId="3" fillId="0" borderId="11" xfId="7" applyFont="1" applyBorder="1" applyAlignment="1">
      <alignment horizontal="right"/>
    </xf>
    <xf numFmtId="0" fontId="3" fillId="0" borderId="11" xfId="0" applyFont="1" applyBorder="1"/>
    <xf numFmtId="43" fontId="3" fillId="0" borderId="11" xfId="0" applyNumberFormat="1" applyFont="1" applyBorder="1"/>
    <xf numFmtId="0" fontId="3" fillId="0" borderId="8" xfId="0" applyFont="1" applyBorder="1"/>
    <xf numFmtId="0" fontId="32" fillId="0" borderId="10" xfId="0" applyFont="1" applyBorder="1" applyAlignment="1">
      <alignment horizontal="left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3" fontId="3" fillId="0" borderId="6" xfId="7" applyFont="1" applyBorder="1" applyAlignment="1">
      <alignment horizontal="right"/>
    </xf>
    <xf numFmtId="43" fontId="3" fillId="0" borderId="8" xfId="7" applyFont="1" applyBorder="1" applyAlignment="1">
      <alignment horizontal="right"/>
    </xf>
    <xf numFmtId="43" fontId="16" fillId="0" borderId="9" xfId="7" applyFont="1" applyBorder="1" applyAlignment="1">
      <alignment horizontal="center" vertical="center"/>
    </xf>
    <xf numFmtId="43" fontId="16" fillId="0" borderId="4" xfId="7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8" fillId="0" borderId="5" xfId="0" applyFont="1" applyBorder="1" applyAlignment="1">
      <alignment horizontal="center" vertical="center"/>
    </xf>
    <xf numFmtId="43" fontId="18" fillId="0" borderId="6" xfId="7" applyFont="1" applyBorder="1" applyAlignment="1">
      <alignment horizontal="right" vertical="center"/>
    </xf>
    <xf numFmtId="0" fontId="17" fillId="0" borderId="5" xfId="0" applyFont="1" applyBorder="1" applyAlignment="1">
      <alignment horizontal="center" vertical="center"/>
    </xf>
    <xf numFmtId="43" fontId="17" fillId="0" borderId="6" xfId="7" applyFont="1" applyBorder="1" applyAlignment="1">
      <alignment horizontal="right" vertical="center"/>
    </xf>
    <xf numFmtId="0" fontId="17" fillId="0" borderId="5" xfId="0" applyFont="1" applyFill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43" fontId="3" fillId="0" borderId="22" xfId="7" applyFont="1" applyBorder="1" applyAlignment="1">
      <alignment horizontal="right" vertical="center"/>
    </xf>
    <xf numFmtId="43" fontId="3" fillId="3" borderId="26" xfId="7" applyFont="1" applyFill="1" applyBorder="1"/>
    <xf numFmtId="43" fontId="23" fillId="3" borderId="0" xfId="7" applyFont="1" applyFill="1"/>
    <xf numFmtId="43" fontId="21" fillId="3" borderId="24" xfId="7" applyFont="1" applyFill="1" applyBorder="1" applyAlignment="1">
      <alignment horizontal="center"/>
    </xf>
    <xf numFmtId="43" fontId="16" fillId="3" borderId="0" xfId="7" applyFont="1" applyFill="1"/>
    <xf numFmtId="43" fontId="22" fillId="3" borderId="0" xfId="7" applyFont="1" applyFill="1" applyAlignment="1">
      <alignment horizontal="center"/>
    </xf>
    <xf numFmtId="43" fontId="21" fillId="3" borderId="23" xfId="7" applyFont="1" applyFill="1" applyBorder="1" applyAlignment="1">
      <alignment horizontal="center"/>
    </xf>
    <xf numFmtId="166" fontId="6" fillId="0" borderId="0" xfId="0" applyNumberFormat="1" applyFont="1" applyAlignment="1">
      <alignment vertical="center"/>
    </xf>
    <xf numFmtId="0" fontId="13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8" fontId="6" fillId="0" borderId="6" xfId="0" applyNumberFormat="1" applyFont="1" applyBorder="1" applyAlignment="1">
      <alignment vertical="center"/>
    </xf>
    <xf numFmtId="0" fontId="6" fillId="0" borderId="7" xfId="0" applyFont="1" applyBorder="1" applyAlignment="1">
      <alignment vertical="center"/>
    </xf>
    <xf numFmtId="8" fontId="6" fillId="0" borderId="8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8" fontId="6" fillId="0" borderId="0" xfId="0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5" xfId="0" applyFont="1" applyBorder="1" applyAlignment="1">
      <alignment vertical="center"/>
    </xf>
    <xf numFmtId="167" fontId="10" fillId="0" borderId="4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66" fontId="10" fillId="0" borderId="6" xfId="0" applyNumberFormat="1" applyFont="1" applyBorder="1" applyAlignment="1">
      <alignment horizontal="center" vertical="center"/>
    </xf>
    <xf numFmtId="44" fontId="10" fillId="0" borderId="7" xfId="1" applyFont="1" applyBorder="1" applyAlignment="1">
      <alignment vertical="center"/>
    </xf>
    <xf numFmtId="44" fontId="10" fillId="0" borderId="8" xfId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9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168" fontId="0" fillId="0" borderId="10" xfId="7" applyNumberFormat="1" applyFont="1" applyBorder="1" applyAlignment="1">
      <alignment vertical="center"/>
    </xf>
    <xf numFmtId="10" fontId="0" fillId="0" borderId="10" xfId="0" applyNumberFormat="1" applyBorder="1" applyAlignment="1">
      <alignment vertical="center"/>
    </xf>
    <xf numFmtId="168" fontId="0" fillId="0" borderId="6" xfId="7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16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vertical="center"/>
    </xf>
    <xf numFmtId="168" fontId="0" fillId="0" borderId="8" xfId="0" applyNumberFormat="1" applyBorder="1" applyAlignment="1">
      <alignment vertical="center"/>
    </xf>
    <xf numFmtId="168" fontId="0" fillId="0" borderId="0" xfId="0" applyNumberFormat="1" applyAlignment="1">
      <alignment vertical="center"/>
    </xf>
    <xf numFmtId="0" fontId="0" fillId="0" borderId="6" xfId="0" applyBorder="1" applyAlignment="1">
      <alignment vertical="center"/>
    </xf>
    <xf numFmtId="8" fontId="0" fillId="0" borderId="10" xfId="0" applyNumberFormat="1" applyBorder="1" applyAlignment="1">
      <alignment vertical="center"/>
    </xf>
    <xf numFmtId="8" fontId="0" fillId="0" borderId="6" xfId="0" applyNumberFormat="1" applyBorder="1" applyAlignment="1">
      <alignment vertical="center"/>
    </xf>
    <xf numFmtId="168" fontId="0" fillId="0" borderId="10" xfId="0" applyNumberFormat="1" applyBorder="1" applyAlignment="1">
      <alignment vertical="center"/>
    </xf>
    <xf numFmtId="43" fontId="0" fillId="0" borderId="6" xfId="7" applyFont="1" applyBorder="1" applyAlignment="1">
      <alignment vertical="center"/>
    </xf>
    <xf numFmtId="43" fontId="0" fillId="0" borderId="8" xfId="7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vertical="center"/>
    </xf>
    <xf numFmtId="43" fontId="3" fillId="0" borderId="22" xfId="7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8" fontId="0" fillId="0" borderId="10" xfId="7" applyNumberFormat="1" applyFont="1" applyBorder="1" applyAlignment="1">
      <alignment vertical="center"/>
    </xf>
    <xf numFmtId="43" fontId="0" fillId="0" borderId="10" xfId="7" applyFont="1" applyBorder="1" applyAlignment="1">
      <alignment vertical="center"/>
    </xf>
    <xf numFmtId="8" fontId="0" fillId="0" borderId="11" xfId="0" applyNumberFormat="1" applyBorder="1" applyAlignment="1">
      <alignment vertical="center"/>
    </xf>
    <xf numFmtId="8" fontId="0" fillId="0" borderId="8" xfId="0" applyNumberFormat="1" applyBorder="1" applyAlignment="1">
      <alignment vertical="center"/>
    </xf>
    <xf numFmtId="43" fontId="0" fillId="0" borderId="4" xfId="0" applyNumberFormat="1" applyBorder="1" applyAlignment="1">
      <alignment vertical="center"/>
    </xf>
    <xf numFmtId="43" fontId="0" fillId="0" borderId="6" xfId="0" applyNumberFormat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4" fontId="3" fillId="0" borderId="11" xfId="0" applyNumberFormat="1" applyFont="1" applyBorder="1"/>
    <xf numFmtId="4" fontId="3" fillId="0" borderId="8" xfId="0" applyNumberFormat="1" applyFont="1" applyBorder="1"/>
    <xf numFmtId="43" fontId="3" fillId="0" borderId="10" xfId="7" applyFont="1" applyBorder="1"/>
    <xf numFmtId="43" fontId="3" fillId="0" borderId="6" xfId="7" applyFont="1" applyBorder="1"/>
    <xf numFmtId="0" fontId="16" fillId="0" borderId="11" xfId="0" applyFont="1" applyBorder="1"/>
    <xf numFmtId="43" fontId="20" fillId="0" borderId="0" xfId="7" applyFont="1" applyFill="1" applyAlignment="1">
      <alignment horizontal="center"/>
    </xf>
    <xf numFmtId="43" fontId="3" fillId="0" borderId="0" xfId="7" applyFont="1" applyFill="1"/>
    <xf numFmtId="43" fontId="0" fillId="0" borderId="0" xfId="7" applyFont="1" applyFill="1"/>
    <xf numFmtId="43" fontId="3" fillId="0" borderId="23" xfId="7" applyFont="1" applyFill="1" applyBorder="1" applyAlignment="1">
      <alignment horizontal="center"/>
    </xf>
    <xf numFmtId="43" fontId="21" fillId="0" borderId="24" xfId="7" applyFont="1" applyFill="1" applyBorder="1" applyAlignment="1">
      <alignment horizontal="center"/>
    </xf>
    <xf numFmtId="43" fontId="21" fillId="0" borderId="23" xfId="7" applyFont="1" applyFill="1" applyBorder="1" applyAlignment="1">
      <alignment horizontal="center"/>
    </xf>
    <xf numFmtId="43" fontId="3" fillId="0" borderId="24" xfId="7" applyFont="1" applyFill="1" applyBorder="1" applyAlignment="1">
      <alignment horizontal="center"/>
    </xf>
    <xf numFmtId="43" fontId="3" fillId="0" borderId="26" xfId="7" applyFont="1" applyFill="1" applyBorder="1"/>
    <xf numFmtId="43" fontId="3" fillId="0" borderId="25" xfId="7" applyFont="1" applyFill="1" applyBorder="1"/>
    <xf numFmtId="43" fontId="3" fillId="0" borderId="27" xfId="7" applyFont="1" applyFill="1" applyBorder="1"/>
    <xf numFmtId="43" fontId="3" fillId="0" borderId="28" xfId="7" applyFont="1" applyFill="1" applyBorder="1"/>
    <xf numFmtId="43" fontId="20" fillId="0" borderId="0" xfId="7" applyFont="1" applyFill="1"/>
    <xf numFmtId="43" fontId="3" fillId="0" borderId="0" xfId="7" applyNumberFormat="1" applyFont="1" applyFill="1"/>
    <xf numFmtId="43" fontId="32" fillId="0" borderId="0" xfId="7" applyFont="1" applyFill="1"/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16" fillId="0" borderId="4" xfId="0" applyFont="1" applyBorder="1" applyAlignment="1">
      <alignment horizontal="center" vertical="center"/>
    </xf>
    <xf numFmtId="0" fontId="3" fillId="0" borderId="5" xfId="7" applyNumberFormat="1" applyFont="1" applyBorder="1" applyAlignment="1">
      <alignment horizontal="left"/>
    </xf>
    <xf numFmtId="0" fontId="3" fillId="0" borderId="10" xfId="0" applyFont="1" applyBorder="1" applyAlignment="1">
      <alignment vertical="center" wrapText="1"/>
    </xf>
    <xf numFmtId="43" fontId="3" fillId="0" borderId="10" xfId="7" applyFont="1" applyFill="1" applyBorder="1" applyAlignment="1"/>
    <xf numFmtId="43" fontId="3" fillId="0" borderId="6" xfId="7" applyFont="1" applyFill="1" applyBorder="1" applyAlignment="1"/>
    <xf numFmtId="43" fontId="0" fillId="0" borderId="10" xfId="7" applyFont="1" applyFill="1" applyBorder="1"/>
    <xf numFmtId="43" fontId="3" fillId="0" borderId="10" xfId="7" applyFont="1" applyFill="1" applyBorder="1"/>
    <xf numFmtId="43" fontId="3" fillId="0" borderId="6" xfId="7" applyFont="1" applyFill="1" applyBorder="1"/>
    <xf numFmtId="0" fontId="0" fillId="0" borderId="7" xfId="0" applyBorder="1" applyAlignment="1">
      <alignment horizontal="center" vertical="center"/>
    </xf>
    <xf numFmtId="43" fontId="0" fillId="0" borderId="11" xfId="0" applyNumberFormat="1" applyBorder="1" applyAlignment="1">
      <alignment vertical="center"/>
    </xf>
    <xf numFmtId="43" fontId="0" fillId="0" borderId="8" xfId="0" applyNumberFormat="1" applyBorder="1" applyAlignment="1">
      <alignment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8" fillId="0" borderId="12" xfId="0" applyFont="1" applyFill="1" applyBorder="1" applyAlignment="1">
      <alignment horizontal="justify" vertical="center"/>
    </xf>
    <xf numFmtId="0" fontId="8" fillId="0" borderId="15" xfId="0" applyFont="1" applyFill="1" applyBorder="1" applyAlignment="1">
      <alignment horizontal="justify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43" fontId="20" fillId="0" borderId="0" xfId="7" applyFont="1" applyFill="1" applyAlignment="1">
      <alignment horizontal="center"/>
    </xf>
    <xf numFmtId="43" fontId="20" fillId="3" borderId="0" xfId="7" applyFont="1" applyFill="1" applyAlignment="1">
      <alignment horizontal="center"/>
    </xf>
    <xf numFmtId="0" fontId="24" fillId="0" borderId="0" xfId="0" applyFont="1" applyAlignment="1">
      <alignment horizontal="center" vertical="center"/>
    </xf>
    <xf numFmtId="0" fontId="25" fillId="3" borderId="31" xfId="0" applyFont="1" applyFill="1" applyBorder="1" applyAlignment="1">
      <alignment horizontal="center"/>
    </xf>
    <xf numFmtId="0" fontId="26" fillId="3" borderId="32" xfId="0" applyFont="1" applyFill="1" applyBorder="1" applyAlignment="1">
      <alignment horizontal="center"/>
    </xf>
    <xf numFmtId="0" fontId="25" fillId="3" borderId="35" xfId="0" applyFont="1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0" fontId="17" fillId="0" borderId="5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44" fontId="3" fillId="0" borderId="11" xfId="1" applyFont="1" applyBorder="1" applyAlignment="1">
      <alignment horizontal="right"/>
    </xf>
    <xf numFmtId="0" fontId="3" fillId="0" borderId="26" xfId="0" applyFont="1" applyBorder="1"/>
    <xf numFmtId="43" fontId="17" fillId="0" borderId="6" xfId="0" applyNumberFormat="1" applyFont="1" applyBorder="1" applyAlignment="1">
      <alignment vertical="center"/>
    </xf>
    <xf numFmtId="43" fontId="22" fillId="0" borderId="0" xfId="7" applyFont="1" applyFill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16" fillId="0" borderId="37" xfId="0" applyFont="1" applyBorder="1" applyAlignment="1">
      <alignment vertical="center"/>
    </xf>
    <xf numFmtId="43" fontId="3" fillId="0" borderId="37" xfId="7" applyFont="1" applyBorder="1" applyAlignment="1">
      <alignment horizontal="right" vertical="center"/>
    </xf>
    <xf numFmtId="43" fontId="3" fillId="0" borderId="39" xfId="7" applyFont="1" applyBorder="1" applyAlignment="1">
      <alignment horizontal="right" vertical="center"/>
    </xf>
    <xf numFmtId="43" fontId="16" fillId="0" borderId="0" xfId="7" applyFont="1" applyFill="1" applyBorder="1" applyAlignment="1">
      <alignment horizontal="center"/>
    </xf>
    <xf numFmtId="43" fontId="16" fillId="0" borderId="0" xfId="7" applyFont="1" applyFill="1" applyAlignment="1">
      <alignment horizontal="center"/>
    </xf>
    <xf numFmtId="43" fontId="3" fillId="0" borderId="27" xfId="7" applyNumberFormat="1" applyFont="1" applyFill="1" applyBorder="1"/>
    <xf numFmtId="43" fontId="0" fillId="0" borderId="26" xfId="7" applyFont="1" applyFill="1" applyBorder="1"/>
    <xf numFmtId="43" fontId="3" fillId="0" borderId="28" xfId="7" applyFont="1" applyBorder="1"/>
    <xf numFmtId="43" fontId="16" fillId="0" borderId="26" xfId="7" applyFont="1" applyFill="1" applyBorder="1" applyAlignment="1">
      <alignment horizontal="center"/>
    </xf>
    <xf numFmtId="43" fontId="14" fillId="0" borderId="0" xfId="7" applyFont="1" applyFill="1"/>
  </cellXfs>
  <cellStyles count="8">
    <cellStyle name="Euro" xfId="2"/>
    <cellStyle name="Milliers" xfId="7" builtinId="3"/>
    <cellStyle name="Milliers 2" xfId="5"/>
    <cellStyle name="Monétaire" xfId="1" builtinId="4"/>
    <cellStyle name="Monétaire 2" xfId="3"/>
    <cellStyle name="Normal" xfId="0" builtinId="0"/>
    <cellStyle name="Pourcentage" xfId="6" builtinId="5"/>
    <cellStyle name="Pourcentag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1555750</xdr:colOff>
      <xdr:row>14</xdr:row>
      <xdr:rowOff>95250</xdr:rowOff>
    </xdr:from>
    <xdr:to>
      <xdr:col>0</xdr:col>
      <xdr:colOff>2730500</xdr:colOff>
      <xdr:row>16</xdr:row>
      <xdr:rowOff>148166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6551239F-7B38-44BD-8A90-8EF4C2BF07D9}"/>
            </a:ext>
          </a:extLst>
        </xdr:cNvPr>
        <xdr:cNvSpPr txBox="1"/>
      </xdr:nvSpPr>
      <xdr:spPr>
        <a:xfrm>
          <a:off x="1555750" y="3248025"/>
          <a:ext cx="1174750" cy="4910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 b="1">
              <a:solidFill>
                <a:srgbClr val="FF0000"/>
              </a:solidFill>
            </a:rPr>
            <a:t>2170*98,25%= 2132,03</a:t>
          </a:r>
        </a:p>
      </xdr:txBody>
    </xdr:sp>
    <xdr:clientData/>
  </xdr:twoCellAnchor>
  <xdr:twoCellAnchor>
    <xdr:from>
      <xdr:col>0</xdr:col>
      <xdr:colOff>2719917</xdr:colOff>
      <xdr:row>27</xdr:row>
      <xdr:rowOff>52917</xdr:rowOff>
    </xdr:from>
    <xdr:to>
      <xdr:col>1</xdr:col>
      <xdr:colOff>613834</xdr:colOff>
      <xdr:row>29</xdr:row>
      <xdr:rowOff>42333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3ACE9453-B655-4E5A-8483-56EECCB104AE}"/>
            </a:ext>
          </a:extLst>
        </xdr:cNvPr>
        <xdr:cNvSpPr txBox="1"/>
      </xdr:nvSpPr>
      <xdr:spPr>
        <a:xfrm>
          <a:off x="2719917" y="6053667"/>
          <a:ext cx="980017" cy="4275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 b="1">
              <a:solidFill>
                <a:srgbClr val="FF0000"/>
              </a:solidFill>
            </a:rPr>
            <a:t>57,55+27,13 =84,68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ain\Desktop\FOAD%20COMPTA\CYCLE%201%20INITIATION\vid&#233;o%208%20La%20paie%20et%20les%20charges%20sociales\VIDEO%208%20Le%20salaire%20et%20les%20charges%20socia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M1V10%20EXERCICE%20CORRIGE%20SALAIRE%20ET%20CHARGES%20KLOTUREX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 12 Grille de cotisations"/>
      <sheetName val=" bulletin non-cadre"/>
      <sheetName val=" enonce application"/>
      <sheetName val="corrigé application"/>
      <sheetName val=" bulletin non-cadre exemple"/>
      <sheetName val="corrigé application (2)"/>
      <sheetName val="Feuil2"/>
    </sheetNames>
    <sheetDataSet>
      <sheetData sheetId="0">
        <row r="21">
          <cell r="C21">
            <v>6.9000000000000006E-2</v>
          </cell>
          <cell r="D21">
            <v>8.5500000000000007E-2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letin non-cadre"/>
      <sheetName val="Déclarations sociales"/>
      <sheetName val="Enregistrements"/>
    </sheetNames>
    <sheetDataSet>
      <sheetData sheetId="0">
        <row r="3">
          <cell r="B3">
            <v>2170</v>
          </cell>
        </row>
        <row r="8">
          <cell r="I8">
            <v>52.08</v>
          </cell>
        </row>
        <row r="9">
          <cell r="I9">
            <v>92.224999999999994</v>
          </cell>
        </row>
        <row r="12">
          <cell r="I12">
            <v>352.02100000000002</v>
          </cell>
        </row>
        <row r="13">
          <cell r="I13">
            <v>563.8922</v>
          </cell>
        </row>
        <row r="15">
          <cell r="B15">
            <v>2132.0250000000001</v>
          </cell>
        </row>
        <row r="17">
          <cell r="I17">
            <v>84.63</v>
          </cell>
        </row>
        <row r="18">
          <cell r="I18">
            <v>126.94499999999999</v>
          </cell>
        </row>
        <row r="19">
          <cell r="F19">
            <v>-92.88</v>
          </cell>
        </row>
        <row r="21">
          <cell r="I21">
            <v>39.974999999999994</v>
          </cell>
        </row>
        <row r="22">
          <cell r="I22">
            <v>84.674999999999997</v>
          </cell>
        </row>
        <row r="26">
          <cell r="D26">
            <v>23.7</v>
          </cell>
          <cell r="F26">
            <v>57.55</v>
          </cell>
        </row>
        <row r="27">
          <cell r="C27">
            <v>7.4999999999999997E-3</v>
          </cell>
          <cell r="E27">
            <v>1.2500000000000001E-2</v>
          </cell>
        </row>
        <row r="28">
          <cell r="B28">
            <v>84.674999999999997</v>
          </cell>
        </row>
        <row r="36">
          <cell r="D36">
            <v>1641.2939999999999</v>
          </cell>
        </row>
      </sheetData>
      <sheetData sheetId="1">
        <row r="17">
          <cell r="D17">
            <v>1059.1331999999998</v>
          </cell>
        </row>
        <row r="32">
          <cell r="D32">
            <v>211.57500000000002</v>
          </cell>
        </row>
        <row r="41">
          <cell r="D41">
            <v>124.65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topLeftCell="A31" zoomScaleNormal="100" workbookViewId="0">
      <selection activeCell="D36" sqref="D36"/>
    </sheetView>
  </sheetViews>
  <sheetFormatPr baseColWidth="10" defaultRowHeight="12" x14ac:dyDescent="0.25"/>
  <cols>
    <col min="1" max="1" width="46.28515625" style="3" customWidth="1"/>
    <col min="2" max="2" width="16" style="3" customWidth="1"/>
    <col min="3" max="3" width="14.140625" style="3" customWidth="1"/>
    <col min="4" max="4" width="14.7109375" style="3" customWidth="1"/>
    <col min="5" max="5" width="14.28515625" style="3" customWidth="1"/>
    <col min="6" max="6" width="13.85546875" style="3" customWidth="1"/>
    <col min="7" max="7" width="4" style="3" customWidth="1"/>
    <col min="8" max="8" width="13.28515625" style="3" customWidth="1"/>
    <col min="9" max="9" width="23.140625" style="3" customWidth="1"/>
    <col min="10" max="16384" width="11.42578125" style="3"/>
  </cols>
  <sheetData>
    <row r="1" spans="1:9" ht="18" x14ac:dyDescent="0.25">
      <c r="A1" s="261" t="s">
        <v>23</v>
      </c>
      <c r="B1" s="262"/>
      <c r="C1" s="262"/>
      <c r="D1" s="262"/>
      <c r="E1" s="262"/>
    </row>
    <row r="2" spans="1:9" ht="15" thickBot="1" x14ac:dyDescent="0.3">
      <c r="C2" s="4"/>
      <c r="D2" s="4"/>
      <c r="E2" s="4"/>
      <c r="F2" s="4"/>
    </row>
    <row r="3" spans="1:9" ht="24" customHeight="1" thickBot="1" x14ac:dyDescent="0.3">
      <c r="A3" s="5" t="s">
        <v>10</v>
      </c>
      <c r="B3" s="6">
        <v>2170</v>
      </c>
      <c r="C3" s="7"/>
      <c r="D3" s="7"/>
      <c r="E3" s="7"/>
      <c r="F3" s="7"/>
    </row>
    <row r="4" spans="1:9" ht="18" customHeight="1" x14ac:dyDescent="0.25">
      <c r="A4" s="263"/>
      <c r="B4" s="265" t="s">
        <v>16</v>
      </c>
      <c r="C4" s="265" t="s">
        <v>24</v>
      </c>
      <c r="D4" s="265" t="s">
        <v>11</v>
      </c>
      <c r="E4" s="267" t="s">
        <v>25</v>
      </c>
      <c r="F4" s="259" t="s">
        <v>17</v>
      </c>
    </row>
    <row r="5" spans="1:9" ht="18" customHeight="1" x14ac:dyDescent="0.25">
      <c r="A5" s="264"/>
      <c r="B5" s="266"/>
      <c r="C5" s="266"/>
      <c r="D5" s="266"/>
      <c r="E5" s="268"/>
      <c r="F5" s="260"/>
    </row>
    <row r="6" spans="1:9" ht="17.25" customHeight="1" thickBot="1" x14ac:dyDescent="0.3">
      <c r="A6" s="8" t="s">
        <v>0</v>
      </c>
      <c r="B6" s="9">
        <f>$B$3</f>
        <v>2170</v>
      </c>
      <c r="C6" s="10">
        <v>7.4999999999999997E-3</v>
      </c>
      <c r="D6" s="9">
        <f>B6*C6</f>
        <v>16.274999999999999</v>
      </c>
      <c r="E6" s="11">
        <v>0.12889999999999999</v>
      </c>
      <c r="F6" s="12">
        <f>B6*E6</f>
        <v>279.71299999999997</v>
      </c>
    </row>
    <row r="7" spans="1:9" ht="17.25" customHeight="1" x14ac:dyDescent="0.25">
      <c r="A7" s="8" t="s">
        <v>2</v>
      </c>
      <c r="B7" s="9">
        <f>B6</f>
        <v>2170</v>
      </c>
      <c r="C7" s="10">
        <f>'[1]v 12 Grille de cotisations'!C21</f>
        <v>6.9000000000000006E-2</v>
      </c>
      <c r="D7" s="9">
        <f t="shared" ref="D7:D8" si="0">B7*C7</f>
        <v>149.73000000000002</v>
      </c>
      <c r="E7" s="11">
        <f>'[1]v 12 Grille de cotisations'!D21</f>
        <v>8.5500000000000007E-2</v>
      </c>
      <c r="F7" s="12">
        <f t="shared" ref="F7:F14" si="1">B7*E7</f>
        <v>185.53500000000003</v>
      </c>
      <c r="H7" s="172" t="s">
        <v>232</v>
      </c>
      <c r="I7" s="173"/>
    </row>
    <row r="8" spans="1:9" ht="17.25" customHeight="1" x14ac:dyDescent="0.25">
      <c r="A8" s="8" t="s">
        <v>2</v>
      </c>
      <c r="B8" s="9">
        <f>B7</f>
        <v>2170</v>
      </c>
      <c r="C8" s="10">
        <v>4.0000000000000001E-3</v>
      </c>
      <c r="D8" s="9">
        <f t="shared" si="0"/>
        <v>8.68</v>
      </c>
      <c r="E8" s="11">
        <v>1.9E-2</v>
      </c>
      <c r="F8" s="12">
        <f t="shared" si="1"/>
        <v>41.23</v>
      </c>
      <c r="H8" s="174" t="s">
        <v>24</v>
      </c>
      <c r="I8" s="175">
        <f>+D21</f>
        <v>52.08</v>
      </c>
    </row>
    <row r="9" spans="1:9" ht="17.25" customHeight="1" thickBot="1" x14ac:dyDescent="0.3">
      <c r="A9" s="8" t="s">
        <v>18</v>
      </c>
      <c r="B9" s="9">
        <f t="shared" ref="B9:B14" si="2">B8</f>
        <v>2170</v>
      </c>
      <c r="C9" s="13"/>
      <c r="D9" s="14"/>
      <c r="E9" s="15">
        <v>1.0500000000000001E-2</v>
      </c>
      <c r="F9" s="12">
        <f t="shared" si="1"/>
        <v>22.785</v>
      </c>
      <c r="H9" s="176" t="s">
        <v>25</v>
      </c>
      <c r="I9" s="177">
        <f>+F21+F22</f>
        <v>92.224999999999994</v>
      </c>
    </row>
    <row r="10" spans="1:9" ht="17.25" customHeight="1" thickBot="1" x14ac:dyDescent="0.3">
      <c r="A10" s="8" t="s">
        <v>12</v>
      </c>
      <c r="B10" s="9">
        <f t="shared" si="2"/>
        <v>2170</v>
      </c>
      <c r="C10" s="13"/>
      <c r="D10" s="14"/>
      <c r="E10" s="11">
        <v>3.4500000000000003E-2</v>
      </c>
      <c r="F10" s="12">
        <f t="shared" si="1"/>
        <v>74.865000000000009</v>
      </c>
    </row>
    <row r="11" spans="1:9" ht="17.25" customHeight="1" x14ac:dyDescent="0.25">
      <c r="A11" s="8" t="s">
        <v>13</v>
      </c>
      <c r="B11" s="9">
        <f t="shared" si="2"/>
        <v>2170</v>
      </c>
      <c r="C11" s="13"/>
      <c r="D11" s="14"/>
      <c r="E11" s="11">
        <v>1E-3</v>
      </c>
      <c r="F11" s="12">
        <f t="shared" si="1"/>
        <v>2.17</v>
      </c>
      <c r="H11" s="172" t="s">
        <v>46</v>
      </c>
      <c r="I11" s="173"/>
    </row>
    <row r="12" spans="1:9" ht="17.25" customHeight="1" x14ac:dyDescent="0.25">
      <c r="A12" s="8" t="s">
        <v>3</v>
      </c>
      <c r="B12" s="9">
        <f t="shared" si="2"/>
        <v>2170</v>
      </c>
      <c r="C12" s="13"/>
      <c r="D12" s="14"/>
      <c r="E12" s="11">
        <v>3.0000000000000001E-3</v>
      </c>
      <c r="F12" s="12">
        <f t="shared" si="1"/>
        <v>6.51</v>
      </c>
      <c r="H12" s="174" t="s">
        <v>24</v>
      </c>
      <c r="I12" s="175">
        <f>D6+D7+D8+D15+D16+D17+D28+D29+D30</f>
        <v>352.02100000000002</v>
      </c>
    </row>
    <row r="13" spans="1:9" ht="17.25" customHeight="1" thickBot="1" x14ac:dyDescent="0.3">
      <c r="A13" s="8" t="s">
        <v>4</v>
      </c>
      <c r="B13" s="9">
        <f t="shared" si="2"/>
        <v>2170</v>
      </c>
      <c r="C13" s="13"/>
      <c r="D13" s="14"/>
      <c r="E13" s="11">
        <v>0.02</v>
      </c>
      <c r="F13" s="12">
        <f t="shared" si="1"/>
        <v>43.4</v>
      </c>
      <c r="H13" s="176" t="s">
        <v>25</v>
      </c>
      <c r="I13" s="177">
        <f>F6+F7+F8+F9+F10+F11+F12+F13+F18+F19+F14</f>
        <v>563.8922</v>
      </c>
    </row>
    <row r="14" spans="1:9" ht="17.25" customHeight="1" x14ac:dyDescent="0.25">
      <c r="A14" s="8" t="s">
        <v>233</v>
      </c>
      <c r="B14" s="9">
        <f t="shared" si="2"/>
        <v>2170</v>
      </c>
      <c r="C14" s="13"/>
      <c r="D14" s="14"/>
      <c r="E14" s="11">
        <v>1E-4</v>
      </c>
      <c r="F14" s="12">
        <f t="shared" si="1"/>
        <v>0.217</v>
      </c>
      <c r="H14" s="178"/>
      <c r="I14" s="179"/>
    </row>
    <row r="15" spans="1:9" ht="17.25" customHeight="1" thickBot="1" x14ac:dyDescent="0.3">
      <c r="A15" s="8" t="s">
        <v>5</v>
      </c>
      <c r="B15" s="9">
        <f>$B$3*0.9825</f>
        <v>2132.0250000000001</v>
      </c>
      <c r="C15" s="10">
        <v>2.4E-2</v>
      </c>
      <c r="D15" s="9">
        <f t="shared" ref="D15:D17" si="3">B15*C15</f>
        <v>51.168600000000005</v>
      </c>
      <c r="E15" s="16"/>
      <c r="F15" s="17"/>
      <c r="G15" s="180"/>
    </row>
    <row r="16" spans="1:9" ht="17.25" customHeight="1" x14ac:dyDescent="0.25">
      <c r="A16" s="8" t="s">
        <v>6</v>
      </c>
      <c r="B16" s="9">
        <f t="shared" ref="B16:B17" si="4">$B$3*0.9825</f>
        <v>2132.0250000000001</v>
      </c>
      <c r="C16" s="10">
        <v>5.0999999999999997E-2</v>
      </c>
      <c r="D16" s="9">
        <f t="shared" si="3"/>
        <v>108.73327499999999</v>
      </c>
      <c r="E16" s="16"/>
      <c r="F16" s="17"/>
      <c r="H16" s="172" t="s">
        <v>234</v>
      </c>
      <c r="I16" s="173"/>
    </row>
    <row r="17" spans="1:9" ht="17.25" customHeight="1" x14ac:dyDescent="0.25">
      <c r="A17" s="8" t="s">
        <v>7</v>
      </c>
      <c r="B17" s="9">
        <f t="shared" si="4"/>
        <v>2132.0250000000001</v>
      </c>
      <c r="C17" s="10">
        <v>5.0000000000000001E-3</v>
      </c>
      <c r="D17" s="9">
        <f t="shared" si="3"/>
        <v>10.660125000000001</v>
      </c>
      <c r="E17" s="16"/>
      <c r="F17" s="17"/>
      <c r="H17" s="174" t="s">
        <v>24</v>
      </c>
      <c r="I17" s="175">
        <f>D24+D25</f>
        <v>84.63</v>
      </c>
    </row>
    <row r="18" spans="1:9" ht="17.25" customHeight="1" thickBot="1" x14ac:dyDescent="0.3">
      <c r="A18" s="8" t="s">
        <v>19</v>
      </c>
      <c r="B18" s="9">
        <f>$B$3</f>
        <v>2170</v>
      </c>
      <c r="C18" s="18"/>
      <c r="D18" s="9"/>
      <c r="E18" s="19">
        <v>1.6000000000000001E-4</v>
      </c>
      <c r="F18" s="12">
        <f t="shared" ref="F18" si="5">B18*E18</f>
        <v>0.34720000000000001</v>
      </c>
      <c r="H18" s="176" t="s">
        <v>25</v>
      </c>
      <c r="I18" s="177">
        <f>F24+F25</f>
        <v>126.94499999999999</v>
      </c>
    </row>
    <row r="19" spans="1:9" ht="17.25" customHeight="1" thickBot="1" x14ac:dyDescent="0.3">
      <c r="A19" s="8" t="s">
        <v>235</v>
      </c>
      <c r="B19" s="9"/>
      <c r="C19" s="18"/>
      <c r="D19" s="9"/>
      <c r="E19" s="19"/>
      <c r="F19" s="20">
        <v>-92.88</v>
      </c>
      <c r="H19" s="171"/>
    </row>
    <row r="20" spans="1:9" ht="17.25" customHeight="1" x14ac:dyDescent="0.25">
      <c r="A20" s="21" t="s">
        <v>20</v>
      </c>
      <c r="B20" s="133"/>
      <c r="C20" s="13"/>
      <c r="D20" s="13"/>
      <c r="E20" s="16"/>
      <c r="F20" s="22"/>
      <c r="H20" s="172" t="s">
        <v>236</v>
      </c>
      <c r="I20" s="173"/>
    </row>
    <row r="21" spans="1:9" ht="17.25" customHeight="1" x14ac:dyDescent="0.25">
      <c r="A21" s="8" t="s">
        <v>8</v>
      </c>
      <c r="B21" s="9">
        <f t="shared" ref="B21:B25" si="6">$B$3</f>
        <v>2170</v>
      </c>
      <c r="C21" s="10">
        <v>2.4E-2</v>
      </c>
      <c r="D21" s="9">
        <f t="shared" ref="D21" si="7">B21*C21</f>
        <v>52.08</v>
      </c>
      <c r="E21" s="11">
        <v>0.04</v>
      </c>
      <c r="F21" s="12">
        <f t="shared" ref="F21:F22" si="8">B21*E21</f>
        <v>86.8</v>
      </c>
      <c r="H21" s="174" t="s">
        <v>24</v>
      </c>
      <c r="I21" s="175">
        <f>D26+D27</f>
        <v>39.974999999999994</v>
      </c>
    </row>
    <row r="22" spans="1:9" ht="17.25" customHeight="1" thickBot="1" x14ac:dyDescent="0.3">
      <c r="A22" s="24" t="s">
        <v>14</v>
      </c>
      <c r="B22" s="9">
        <f t="shared" si="6"/>
        <v>2170</v>
      </c>
      <c r="C22" s="13"/>
      <c r="D22" s="14"/>
      <c r="E22" s="11">
        <v>2.5000000000000001E-3</v>
      </c>
      <c r="F22" s="12">
        <f t="shared" si="8"/>
        <v>5.4249999999999998</v>
      </c>
      <c r="H22" s="176" t="s">
        <v>25</v>
      </c>
      <c r="I22" s="177">
        <f>F26+F27</f>
        <v>84.674999999999997</v>
      </c>
    </row>
    <row r="23" spans="1:9" ht="17.25" customHeight="1" thickBot="1" x14ac:dyDescent="0.3">
      <c r="A23" s="21" t="s">
        <v>9</v>
      </c>
      <c r="B23" s="14"/>
      <c r="C23" s="13"/>
      <c r="D23" s="14"/>
      <c r="E23" s="16"/>
      <c r="F23" s="17"/>
      <c r="G23" s="181"/>
    </row>
    <row r="24" spans="1:9" ht="17.25" customHeight="1" x14ac:dyDescent="0.25">
      <c r="A24" s="8" t="s">
        <v>21</v>
      </c>
      <c r="B24" s="9">
        <f t="shared" si="6"/>
        <v>2170</v>
      </c>
      <c r="C24" s="10">
        <v>3.1E-2</v>
      </c>
      <c r="D24" s="9">
        <f>B24*C24</f>
        <v>67.27</v>
      </c>
      <c r="E24" s="11">
        <v>4.65E-2</v>
      </c>
      <c r="F24" s="12">
        <f t="shared" ref="F24:F25" si="9">B24*E24</f>
        <v>100.905</v>
      </c>
      <c r="G24" s="181"/>
      <c r="H24" s="172" t="s">
        <v>73</v>
      </c>
      <c r="I24" s="173"/>
    </row>
    <row r="25" spans="1:9" ht="17.25" customHeight="1" x14ac:dyDescent="0.25">
      <c r="A25" s="8" t="s">
        <v>15</v>
      </c>
      <c r="B25" s="9">
        <f t="shared" si="6"/>
        <v>2170</v>
      </c>
      <c r="C25" s="10">
        <v>8.0000000000000002E-3</v>
      </c>
      <c r="D25" s="9">
        <f t="shared" ref="D25" si="10">B25*C25</f>
        <v>17.36</v>
      </c>
      <c r="E25" s="11">
        <v>1.2E-2</v>
      </c>
      <c r="F25" s="12">
        <f t="shared" si="9"/>
        <v>26.04</v>
      </c>
      <c r="G25" s="181"/>
      <c r="H25" s="174" t="s">
        <v>24</v>
      </c>
      <c r="I25" s="175">
        <f>I12+I17+I21+I8</f>
        <v>528.70600000000002</v>
      </c>
    </row>
    <row r="26" spans="1:9" ht="17.25" customHeight="1" thickBot="1" x14ac:dyDescent="0.3">
      <c r="A26" s="24" t="s">
        <v>27</v>
      </c>
      <c r="B26" s="25"/>
      <c r="C26" s="26"/>
      <c r="D26" s="25">
        <v>23.7</v>
      </c>
      <c r="E26" s="27"/>
      <c r="F26" s="28">
        <v>57.55</v>
      </c>
      <c r="G26" s="181"/>
      <c r="H26" s="176" t="s">
        <v>25</v>
      </c>
      <c r="I26" s="177">
        <f>I13+I18+I22+I9</f>
        <v>867.73719999999992</v>
      </c>
    </row>
    <row r="27" spans="1:9" ht="17.25" customHeight="1" x14ac:dyDescent="0.25">
      <c r="A27" s="8" t="s">
        <v>35</v>
      </c>
      <c r="B27" s="9">
        <f>B25</f>
        <v>2170</v>
      </c>
      <c r="C27" s="10">
        <v>7.4999999999999997E-3</v>
      </c>
      <c r="D27" s="9">
        <f>B27*C27</f>
        <v>16.274999999999999</v>
      </c>
      <c r="E27" s="11">
        <v>1.2500000000000001E-2</v>
      </c>
      <c r="F27" s="29">
        <f>E27*B27</f>
        <v>27.125</v>
      </c>
      <c r="H27" s="23"/>
    </row>
    <row r="28" spans="1:9" ht="17.25" customHeight="1" thickBot="1" x14ac:dyDescent="0.3">
      <c r="A28" s="8" t="s">
        <v>36</v>
      </c>
      <c r="B28" s="9">
        <f>F26+F27</f>
        <v>84.674999999999997</v>
      </c>
      <c r="C28" s="10">
        <v>2.4E-2</v>
      </c>
      <c r="D28" s="9">
        <f>C28*B28</f>
        <v>2.0322</v>
      </c>
      <c r="E28" s="30"/>
      <c r="F28" s="29"/>
      <c r="H28" s="23"/>
    </row>
    <row r="29" spans="1:9" ht="17.25" customHeight="1" x14ac:dyDescent="0.25">
      <c r="A29" s="8" t="s">
        <v>37</v>
      </c>
      <c r="B29" s="9">
        <f>B28</f>
        <v>84.674999999999997</v>
      </c>
      <c r="C29" s="10">
        <v>5.0999999999999997E-2</v>
      </c>
      <c r="D29" s="9">
        <f t="shared" ref="D29:D30" si="11">C29*B29</f>
        <v>4.3184249999999995</v>
      </c>
      <c r="E29" s="30"/>
      <c r="F29" s="29"/>
      <c r="H29" s="182">
        <f>0.2809/0.6</f>
        <v>0.46816666666666668</v>
      </c>
      <c r="I29" s="183" t="s">
        <v>237</v>
      </c>
    </row>
    <row r="30" spans="1:9" ht="17.25" customHeight="1" x14ac:dyDescent="0.25">
      <c r="A30" s="8" t="s">
        <v>38</v>
      </c>
      <c r="B30" s="9">
        <f>B29</f>
        <v>84.674999999999997</v>
      </c>
      <c r="C30" s="10">
        <v>5.0000000000000001E-3</v>
      </c>
      <c r="D30" s="9">
        <f t="shared" si="11"/>
        <v>0.423375</v>
      </c>
      <c r="E30" s="30"/>
      <c r="F30" s="29"/>
      <c r="H30" s="182">
        <f>(1.6*9.76*151.6666/2170)-1</f>
        <v>9.1440380460829473E-2</v>
      </c>
      <c r="I30" s="184" t="s">
        <v>238</v>
      </c>
    </row>
    <row r="31" spans="1:9" ht="17.25" customHeight="1" x14ac:dyDescent="0.25">
      <c r="A31" s="8"/>
      <c r="B31" s="9"/>
      <c r="C31" s="10"/>
      <c r="D31" s="9"/>
      <c r="E31" s="30"/>
      <c r="F31" s="29"/>
      <c r="H31" s="182">
        <f>H30*H29</f>
        <v>4.2809338119078333E-2</v>
      </c>
      <c r="I31" s="185" t="s">
        <v>239</v>
      </c>
    </row>
    <row r="32" spans="1:9" ht="17.25" customHeight="1" thickBot="1" x14ac:dyDescent="0.3">
      <c r="A32" s="21" t="s">
        <v>240</v>
      </c>
      <c r="B32" s="9"/>
      <c r="C32" s="10"/>
      <c r="D32" s="9"/>
      <c r="E32" s="30"/>
      <c r="F32" s="29"/>
      <c r="H32" s="186">
        <f>2170*0.0428</f>
        <v>92.875999999999991</v>
      </c>
      <c r="I32" s="187" t="s">
        <v>241</v>
      </c>
    </row>
    <row r="33" spans="1:6" ht="17.25" customHeight="1" x14ac:dyDescent="0.25">
      <c r="A33" s="8" t="s">
        <v>242</v>
      </c>
      <c r="B33" s="9">
        <f>+B24</f>
        <v>2170</v>
      </c>
      <c r="C33" s="10"/>
      <c r="D33" s="9"/>
      <c r="E33" s="30">
        <v>6.7999999999999996E-3</v>
      </c>
      <c r="F33" s="29">
        <f>E33*B33</f>
        <v>14.755999999999998</v>
      </c>
    </row>
    <row r="34" spans="1:6" ht="17.25" customHeight="1" x14ac:dyDescent="0.25">
      <c r="A34" s="8" t="s">
        <v>243</v>
      </c>
      <c r="B34" s="9">
        <f>+B33</f>
        <v>2170</v>
      </c>
      <c r="C34" s="10"/>
      <c r="D34" s="9"/>
      <c r="E34" s="30">
        <v>5.4999999999999997E-3</v>
      </c>
      <c r="F34" s="29">
        <f>E34*B34</f>
        <v>11.934999999999999</v>
      </c>
    </row>
    <row r="35" spans="1:6" ht="17.25" customHeight="1" x14ac:dyDescent="0.25">
      <c r="A35" s="31" t="s">
        <v>22</v>
      </c>
      <c r="B35" s="32"/>
      <c r="C35" s="133"/>
      <c r="D35" s="33">
        <f>SUM(D6:D30)</f>
        <v>528.70600000000002</v>
      </c>
      <c r="E35" s="34"/>
      <c r="F35" s="35">
        <f>SUM(F6:F34)</f>
        <v>894.42819999999972</v>
      </c>
    </row>
    <row r="36" spans="1:6" ht="17.25" customHeight="1" thickBot="1" x14ac:dyDescent="0.3">
      <c r="A36" s="36" t="s">
        <v>244</v>
      </c>
      <c r="B36" s="37"/>
      <c r="C36" s="38"/>
      <c r="D36" s="39">
        <f>B3-D35</f>
        <v>1641.2939999999999</v>
      </c>
      <c r="E36" s="40"/>
      <c r="F36" s="41"/>
    </row>
    <row r="37" spans="1:6" ht="24" customHeight="1" x14ac:dyDescent="0.25">
      <c r="A37" s="42"/>
      <c r="B37" s="42"/>
      <c r="C37" s="42"/>
      <c r="D37" s="43"/>
      <c r="E37" s="42"/>
      <c r="F37" s="43"/>
    </row>
    <row r="38" spans="1:6" ht="24" customHeight="1" x14ac:dyDescent="0.25">
      <c r="A38" s="42"/>
      <c r="B38" s="42"/>
      <c r="C38" s="42"/>
      <c r="D38" s="42"/>
      <c r="E38" s="42"/>
      <c r="F38" s="42"/>
    </row>
    <row r="39" spans="1:6" x14ac:dyDescent="0.25">
      <c r="A39" s="42"/>
      <c r="B39" s="42"/>
      <c r="C39" s="42"/>
      <c r="D39" s="42"/>
      <c r="E39" s="42"/>
      <c r="F39" s="42"/>
    </row>
    <row r="40" spans="1:6" x14ac:dyDescent="0.25">
      <c r="A40" s="42"/>
      <c r="B40" s="42"/>
      <c r="C40" s="42"/>
      <c r="D40" s="42"/>
      <c r="E40" s="42"/>
      <c r="F40" s="42"/>
    </row>
    <row r="41" spans="1:6" x14ac:dyDescent="0.25">
      <c r="A41" s="42"/>
      <c r="B41" s="42"/>
      <c r="C41" s="42"/>
      <c r="D41" s="42"/>
      <c r="E41" s="42"/>
      <c r="F41" s="42"/>
    </row>
    <row r="42" spans="1:6" x14ac:dyDescent="0.25">
      <c r="A42" s="42"/>
      <c r="B42" s="42"/>
      <c r="C42" s="42"/>
      <c r="D42" s="42"/>
      <c r="E42" s="42"/>
      <c r="F42" s="42"/>
    </row>
    <row r="43" spans="1:6" x14ac:dyDescent="0.25">
      <c r="A43" s="42"/>
      <c r="B43" s="42"/>
      <c r="C43" s="42"/>
      <c r="D43" s="42"/>
      <c r="E43" s="42"/>
      <c r="F43" s="42"/>
    </row>
    <row r="44" spans="1:6" x14ac:dyDescent="0.25">
      <c r="A44" s="42"/>
      <c r="B44" s="42"/>
      <c r="C44" s="42"/>
      <c r="D44" s="42"/>
      <c r="E44" s="42"/>
      <c r="F44" s="42"/>
    </row>
  </sheetData>
  <mergeCells count="7">
    <mergeCell ref="F4:F5"/>
    <mergeCell ref="A1:E1"/>
    <mergeCell ref="A4:A5"/>
    <mergeCell ref="B4:B5"/>
    <mergeCell ref="C4:C5"/>
    <mergeCell ref="D4:D5"/>
    <mergeCell ref="E4:E5"/>
  </mergeCells>
  <pageMargins left="0" right="0" top="0" bottom="0" header="0" footer="0"/>
  <pageSetup paperSize="9" orientation="landscape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D17" sqref="D17"/>
    </sheetView>
  </sheetViews>
  <sheetFormatPr baseColWidth="10" defaultRowHeight="15" x14ac:dyDescent="0.25"/>
  <cols>
    <col min="1" max="1" width="73" style="2" customWidth="1"/>
    <col min="2" max="16384" width="11.42578125" style="2"/>
  </cols>
  <sheetData>
    <row r="1" spans="1:9" ht="18.75" x14ac:dyDescent="0.25">
      <c r="A1" s="44" t="s">
        <v>26</v>
      </c>
    </row>
    <row r="2" spans="1:9" ht="15.75" thickBot="1" x14ac:dyDescent="0.3"/>
    <row r="3" spans="1:9" ht="18.75" customHeight="1" x14ac:dyDescent="0.25">
      <c r="A3" s="188"/>
      <c r="B3" s="189" t="s">
        <v>28</v>
      </c>
      <c r="C3" s="189" t="s">
        <v>29</v>
      </c>
      <c r="D3" s="190" t="s">
        <v>30</v>
      </c>
    </row>
    <row r="4" spans="1:9" ht="18.75" customHeight="1" x14ac:dyDescent="0.25">
      <c r="A4" s="191" t="s">
        <v>245</v>
      </c>
      <c r="B4" s="192">
        <f>'[2]bulletin non-cadre'!B3</f>
        <v>2170</v>
      </c>
      <c r="C4" s="193">
        <v>0.02</v>
      </c>
      <c r="D4" s="194">
        <f>C4*B4</f>
        <v>43.4</v>
      </c>
      <c r="E4" s="45"/>
    </row>
    <row r="5" spans="1:9" ht="18.75" customHeight="1" x14ac:dyDescent="0.25">
      <c r="A5" s="191" t="s">
        <v>246</v>
      </c>
      <c r="B5" s="192">
        <f>B4</f>
        <v>2170</v>
      </c>
      <c r="C5" s="193">
        <v>0.16239999999999999</v>
      </c>
      <c r="D5" s="194">
        <f t="shared" ref="D5:D16" si="0">C5*B5</f>
        <v>352.40799999999996</v>
      </c>
      <c r="E5" s="45"/>
      <c r="H5" s="195"/>
      <c r="I5" s="195"/>
    </row>
    <row r="6" spans="1:9" ht="18.75" customHeight="1" x14ac:dyDescent="0.25">
      <c r="A6" s="191" t="s">
        <v>247</v>
      </c>
      <c r="B6" s="192">
        <f>B5</f>
        <v>2170</v>
      </c>
      <c r="C6" s="193">
        <v>3.4500000000000003E-2</v>
      </c>
      <c r="D6" s="194">
        <f t="shared" si="0"/>
        <v>74.865000000000009</v>
      </c>
      <c r="E6" s="45"/>
      <c r="G6" s="195"/>
      <c r="H6" s="195"/>
      <c r="I6" s="195"/>
    </row>
    <row r="7" spans="1:9" ht="18.75" customHeight="1" x14ac:dyDescent="0.25">
      <c r="A7" s="191" t="s">
        <v>248</v>
      </c>
      <c r="B7" s="192"/>
      <c r="C7" s="193">
        <v>1.7999999999999999E-2</v>
      </c>
      <c r="D7" s="194">
        <f t="shared" si="0"/>
        <v>0</v>
      </c>
      <c r="E7" s="45"/>
    </row>
    <row r="8" spans="1:9" ht="18.75" customHeight="1" x14ac:dyDescent="0.25">
      <c r="A8" s="191" t="s">
        <v>249</v>
      </c>
      <c r="B8" s="192">
        <f>B6</f>
        <v>2170</v>
      </c>
      <c r="C8" s="193">
        <v>0.1545</v>
      </c>
      <c r="D8" s="194">
        <f t="shared" si="0"/>
        <v>335.26499999999999</v>
      </c>
      <c r="E8" s="45"/>
    </row>
    <row r="9" spans="1:9" ht="18.75" customHeight="1" x14ac:dyDescent="0.25">
      <c r="A9" s="191" t="s">
        <v>250</v>
      </c>
      <c r="B9" s="192">
        <f>B8</f>
        <v>2170</v>
      </c>
      <c r="C9" s="193">
        <v>1E-3</v>
      </c>
      <c r="D9" s="194">
        <f t="shared" si="0"/>
        <v>2.17</v>
      </c>
      <c r="E9" s="45"/>
    </row>
    <row r="10" spans="1:9" ht="18.75" customHeight="1" x14ac:dyDescent="0.25">
      <c r="A10" s="191" t="s">
        <v>251</v>
      </c>
      <c r="B10" s="192">
        <f>B9</f>
        <v>2170</v>
      </c>
      <c r="C10" s="193">
        <v>1.0500000000000001E-2</v>
      </c>
      <c r="D10" s="194">
        <f t="shared" si="0"/>
        <v>22.785</v>
      </c>
      <c r="E10" s="45"/>
      <c r="I10" s="195"/>
    </row>
    <row r="11" spans="1:9" ht="18.75" customHeight="1" x14ac:dyDescent="0.25">
      <c r="A11" s="191" t="s">
        <v>252</v>
      </c>
      <c r="B11" s="192">
        <f>'[2]bulletin non-cadre'!B15+'[2]bulletin non-cadre'!B28</f>
        <v>2216.7000000000003</v>
      </c>
      <c r="C11" s="193">
        <v>0.08</v>
      </c>
      <c r="D11" s="194">
        <f t="shared" si="0"/>
        <v>177.33600000000001</v>
      </c>
      <c r="E11" s="45"/>
    </row>
    <row r="12" spans="1:9" ht="18.75" customHeight="1" x14ac:dyDescent="0.25">
      <c r="A12" s="191" t="s">
        <v>253</v>
      </c>
      <c r="B12" s="192">
        <f>B10</f>
        <v>2170</v>
      </c>
      <c r="C12" s="196">
        <v>1.6000000000000001E-4</v>
      </c>
      <c r="D12" s="194">
        <f t="shared" si="0"/>
        <v>0.34720000000000001</v>
      </c>
      <c r="E12" s="45"/>
    </row>
    <row r="13" spans="1:9" ht="18.75" customHeight="1" x14ac:dyDescent="0.25">
      <c r="A13" s="191" t="s">
        <v>254</v>
      </c>
      <c r="B13" s="192">
        <f>B12</f>
        <v>2170</v>
      </c>
      <c r="C13" s="193">
        <v>1E-4</v>
      </c>
      <c r="D13" s="194">
        <f t="shared" si="0"/>
        <v>0.217</v>
      </c>
      <c r="E13" s="45"/>
    </row>
    <row r="14" spans="1:9" ht="18.75" customHeight="1" x14ac:dyDescent="0.25">
      <c r="A14" s="191" t="s">
        <v>31</v>
      </c>
      <c r="B14" s="192"/>
      <c r="C14" s="197"/>
      <c r="D14" s="194">
        <f>'[2]bulletin non-cadre'!F19</f>
        <v>-92.88</v>
      </c>
      <c r="E14" s="45"/>
      <c r="G14" s="83"/>
    </row>
    <row r="15" spans="1:9" ht="18.75" customHeight="1" x14ac:dyDescent="0.25">
      <c r="A15" s="191" t="s">
        <v>255</v>
      </c>
      <c r="B15" s="192">
        <f>B13</f>
        <v>2170</v>
      </c>
      <c r="C15" s="193">
        <v>6.4000000000000001E-2</v>
      </c>
      <c r="D15" s="194">
        <f t="shared" si="0"/>
        <v>138.88</v>
      </c>
      <c r="E15" s="45"/>
      <c r="G15" s="45"/>
    </row>
    <row r="16" spans="1:9" ht="18.75" customHeight="1" x14ac:dyDescent="0.25">
      <c r="A16" s="191" t="s">
        <v>256</v>
      </c>
      <c r="B16" s="192">
        <f>B15</f>
        <v>2170</v>
      </c>
      <c r="C16" s="193">
        <v>2E-3</v>
      </c>
      <c r="D16" s="194">
        <f t="shared" si="0"/>
        <v>4.34</v>
      </c>
      <c r="E16" s="45"/>
      <c r="G16" s="195"/>
      <c r="H16" s="195"/>
      <c r="I16" s="195"/>
    </row>
    <row r="17" spans="1:9" ht="18.75" customHeight="1" thickBot="1" x14ac:dyDescent="0.3">
      <c r="A17" s="198" t="s">
        <v>32</v>
      </c>
      <c r="B17" s="199"/>
      <c r="C17" s="199"/>
      <c r="D17" s="200">
        <f>SUM(D4:D16)</f>
        <v>1059.1331999999998</v>
      </c>
      <c r="E17" s="45"/>
    </row>
    <row r="18" spans="1:9" x14ac:dyDescent="0.25">
      <c r="F18" s="201"/>
      <c r="G18" s="195"/>
      <c r="H18" s="195"/>
      <c r="I18" s="195"/>
    </row>
    <row r="19" spans="1:9" ht="18.75" x14ac:dyDescent="0.25">
      <c r="A19" s="44" t="s">
        <v>40</v>
      </c>
      <c r="F19" s="45"/>
    </row>
    <row r="20" spans="1:9" ht="19.5" thickBot="1" x14ac:dyDescent="0.3">
      <c r="A20" s="44"/>
    </row>
    <row r="21" spans="1:9" ht="18.75" customHeight="1" x14ac:dyDescent="0.25">
      <c r="A21" s="188"/>
      <c r="B21" s="189" t="s">
        <v>28</v>
      </c>
      <c r="C21" s="189" t="s">
        <v>29</v>
      </c>
      <c r="D21" s="190" t="s">
        <v>30</v>
      </c>
    </row>
    <row r="22" spans="1:9" ht="18.75" customHeight="1" x14ac:dyDescent="0.25">
      <c r="A22" s="191" t="s">
        <v>33</v>
      </c>
      <c r="B22" s="197"/>
      <c r="C22" s="197"/>
      <c r="D22" s="202"/>
    </row>
    <row r="23" spans="1:9" ht="18.75" customHeight="1" x14ac:dyDescent="0.25">
      <c r="A23" s="191" t="s">
        <v>257</v>
      </c>
      <c r="B23" s="203"/>
      <c r="C23" s="193">
        <v>0.22750000000000001</v>
      </c>
      <c r="D23" s="204"/>
    </row>
    <row r="24" spans="1:9" ht="18.75" customHeight="1" x14ac:dyDescent="0.25">
      <c r="A24" s="191" t="s">
        <v>258</v>
      </c>
      <c r="B24" s="203"/>
      <c r="C24" s="193">
        <v>3.5000000000000001E-3</v>
      </c>
      <c r="D24" s="204"/>
    </row>
    <row r="25" spans="1:9" ht="18.75" customHeight="1" x14ac:dyDescent="0.25">
      <c r="A25" s="191" t="s">
        <v>259</v>
      </c>
      <c r="B25" s="203"/>
      <c r="C25" s="193">
        <v>9.7500000000000003E-2</v>
      </c>
      <c r="D25" s="204"/>
    </row>
    <row r="26" spans="1:9" ht="18.75" customHeight="1" x14ac:dyDescent="0.25">
      <c r="A26" s="191" t="s">
        <v>34</v>
      </c>
      <c r="B26" s="197"/>
      <c r="C26" s="197"/>
      <c r="D26" s="202"/>
      <c r="G26" s="45"/>
    </row>
    <row r="27" spans="1:9" ht="18.75" customHeight="1" x14ac:dyDescent="0.25">
      <c r="A27" s="191" t="s">
        <v>259</v>
      </c>
      <c r="B27" s="205">
        <f>B4</f>
        <v>2170</v>
      </c>
      <c r="C27" s="193">
        <v>9.7500000000000003E-2</v>
      </c>
      <c r="D27" s="206">
        <f>C27*B27</f>
        <v>211.57500000000002</v>
      </c>
      <c r="G27" s="201"/>
    </row>
    <row r="28" spans="1:9" ht="18.75" customHeight="1" x14ac:dyDescent="0.25">
      <c r="A28" s="191"/>
      <c r="B28" s="197"/>
      <c r="C28" s="197"/>
      <c r="D28" s="206"/>
    </row>
    <row r="29" spans="1:9" ht="18.75" customHeight="1" x14ac:dyDescent="0.25">
      <c r="A29" s="191" t="s">
        <v>260</v>
      </c>
      <c r="B29" s="203"/>
      <c r="C29" s="193">
        <v>5.9999999999999995E-4</v>
      </c>
      <c r="D29" s="206"/>
    </row>
    <row r="30" spans="1:9" ht="18.75" customHeight="1" x14ac:dyDescent="0.25">
      <c r="A30" s="191" t="s">
        <v>261</v>
      </c>
      <c r="B30" s="203"/>
      <c r="C30" s="193">
        <v>5.9999999999999995E-4</v>
      </c>
      <c r="D30" s="206"/>
    </row>
    <row r="31" spans="1:9" ht="18.75" customHeight="1" x14ac:dyDescent="0.25">
      <c r="A31" s="191"/>
      <c r="B31" s="197"/>
      <c r="C31" s="197"/>
      <c r="D31" s="206"/>
    </row>
    <row r="32" spans="1:9" ht="18.75" customHeight="1" thickBot="1" x14ac:dyDescent="0.3">
      <c r="A32" s="198" t="s">
        <v>32</v>
      </c>
      <c r="B32" s="199"/>
      <c r="C32" s="199"/>
      <c r="D32" s="207">
        <f>D27</f>
        <v>211.57500000000002</v>
      </c>
      <c r="F32" s="45"/>
    </row>
    <row r="34" spans="1:4" ht="18.75" x14ac:dyDescent="0.25">
      <c r="A34" s="44" t="s">
        <v>41</v>
      </c>
    </row>
    <row r="35" spans="1:4" ht="19.5" thickBot="1" x14ac:dyDescent="0.3">
      <c r="A35" s="44"/>
    </row>
    <row r="36" spans="1:4" ht="18.75" customHeight="1" x14ac:dyDescent="0.25">
      <c r="A36" s="188"/>
      <c r="B36" s="189" t="s">
        <v>28</v>
      </c>
      <c r="C36" s="189" t="s">
        <v>29</v>
      </c>
      <c r="D36" s="190" t="s">
        <v>30</v>
      </c>
    </row>
    <row r="37" spans="1:4" ht="18.75" customHeight="1" x14ac:dyDescent="0.25">
      <c r="A37" s="191"/>
      <c r="B37" s="197"/>
      <c r="C37" s="197"/>
      <c r="D37" s="202"/>
    </row>
    <row r="38" spans="1:4" ht="18.75" customHeight="1" x14ac:dyDescent="0.25">
      <c r="A38" s="191" t="s">
        <v>27</v>
      </c>
      <c r="B38" s="197"/>
      <c r="C38" s="197"/>
      <c r="D38" s="206">
        <f>'[2]bulletin non-cadre'!F26+'[2]bulletin non-cadre'!D26</f>
        <v>81.25</v>
      </c>
    </row>
    <row r="39" spans="1:4" ht="18.75" customHeight="1" x14ac:dyDescent="0.25">
      <c r="A39" s="191" t="s">
        <v>39</v>
      </c>
      <c r="B39" s="205">
        <f>B27</f>
        <v>2170</v>
      </c>
      <c r="C39" s="193">
        <f>'[2]bulletin non-cadre'!C27+'[2]bulletin non-cadre'!E27</f>
        <v>0.02</v>
      </c>
      <c r="D39" s="206">
        <f>C39*B39</f>
        <v>43.4</v>
      </c>
    </row>
    <row r="40" spans="1:4" ht="18.75" customHeight="1" x14ac:dyDescent="0.25">
      <c r="A40" s="191"/>
      <c r="B40" s="197"/>
      <c r="C40" s="197"/>
      <c r="D40" s="206"/>
    </row>
    <row r="41" spans="1:4" ht="18.75" customHeight="1" thickBot="1" x14ac:dyDescent="0.3">
      <c r="A41" s="198" t="s">
        <v>32</v>
      </c>
      <c r="B41" s="199"/>
      <c r="C41" s="199"/>
      <c r="D41" s="207">
        <f>SUM(D38:D40)</f>
        <v>124.65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zoomScale="115" zoomScaleNormal="115" workbookViewId="0">
      <selection activeCell="H14" sqref="H14"/>
    </sheetView>
  </sheetViews>
  <sheetFormatPr baseColWidth="10" defaultRowHeight="15" x14ac:dyDescent="0.25"/>
  <cols>
    <col min="1" max="1" width="8.85546875" style="2" customWidth="1"/>
    <col min="2" max="2" width="32.85546875" style="2" customWidth="1"/>
    <col min="3" max="3" width="11.7109375" style="2" bestFit="1" customWidth="1"/>
    <col min="4" max="4" width="10.85546875" style="2" customWidth="1"/>
    <col min="5" max="16384" width="11.42578125" style="2"/>
  </cols>
  <sheetData>
    <row r="1" spans="1:8" ht="19.5" customHeight="1" x14ac:dyDescent="0.25">
      <c r="A1" s="188"/>
      <c r="B1" s="208" t="s">
        <v>48</v>
      </c>
      <c r="C1" s="208"/>
      <c r="D1" s="209"/>
    </row>
    <row r="2" spans="1:8" ht="19.5" customHeight="1" x14ac:dyDescent="0.25">
      <c r="A2" s="210" t="s">
        <v>45</v>
      </c>
      <c r="B2" s="211" t="s">
        <v>262</v>
      </c>
      <c r="C2" s="211" t="s">
        <v>43</v>
      </c>
      <c r="D2" s="212" t="s">
        <v>44</v>
      </c>
    </row>
    <row r="3" spans="1:8" ht="19.5" customHeight="1" x14ac:dyDescent="0.25">
      <c r="A3" s="46">
        <v>641</v>
      </c>
      <c r="B3" s="48" t="s">
        <v>263</v>
      </c>
      <c r="C3" s="47">
        <f>'[2]bulletin non-cadre'!B3</f>
        <v>2170</v>
      </c>
      <c r="D3" s="47"/>
    </row>
    <row r="4" spans="1:8" ht="19.5" customHeight="1" x14ac:dyDescent="0.25">
      <c r="A4" s="46">
        <v>431</v>
      </c>
      <c r="B4" s="48" t="s">
        <v>264</v>
      </c>
      <c r="C4" s="47"/>
      <c r="D4" s="47">
        <f>'[2]bulletin non-cadre'!I8+'[2]bulletin non-cadre'!I12</f>
        <v>404.101</v>
      </c>
      <c r="G4" s="83"/>
      <c r="H4" s="83"/>
    </row>
    <row r="5" spans="1:8" ht="19.5" customHeight="1" thickBot="1" x14ac:dyDescent="0.3">
      <c r="A5" s="46">
        <v>4373</v>
      </c>
      <c r="B5" s="81" t="s">
        <v>116</v>
      </c>
      <c r="C5" s="47"/>
      <c r="D5" s="47">
        <f>'[2]bulletin non-cadre'!I17</f>
        <v>84.63</v>
      </c>
      <c r="G5" s="45"/>
      <c r="H5" s="83"/>
    </row>
    <row r="6" spans="1:8" ht="19.5" customHeight="1" thickBot="1" x14ac:dyDescent="0.3">
      <c r="A6" s="46">
        <v>4374</v>
      </c>
      <c r="B6" s="81" t="s">
        <v>35</v>
      </c>
      <c r="C6" s="47"/>
      <c r="D6" s="47">
        <f>'[2]bulletin non-cadre'!I21</f>
        <v>39.974999999999994</v>
      </c>
      <c r="H6" s="83"/>
    </row>
    <row r="7" spans="1:8" ht="19.5" customHeight="1" x14ac:dyDescent="0.2">
      <c r="A7" s="213">
        <v>625</v>
      </c>
      <c r="B7" s="54" t="s">
        <v>265</v>
      </c>
      <c r="C7" s="55"/>
      <c r="D7" s="55"/>
    </row>
    <row r="8" spans="1:8" ht="19.5" customHeight="1" x14ac:dyDescent="0.25">
      <c r="A8" s="213">
        <v>427</v>
      </c>
      <c r="B8" s="214" t="s">
        <v>266</v>
      </c>
      <c r="C8" s="215"/>
      <c r="D8" s="215"/>
    </row>
    <row r="9" spans="1:8" ht="19.5" customHeight="1" x14ac:dyDescent="0.2">
      <c r="A9" s="213">
        <v>421</v>
      </c>
      <c r="B9" s="54" t="s">
        <v>267</v>
      </c>
      <c r="C9" s="55"/>
      <c r="D9" s="55">
        <f>'[2]bulletin non-cadre'!D36</f>
        <v>1641.2939999999999</v>
      </c>
    </row>
    <row r="10" spans="1:8" ht="19.5" customHeight="1" x14ac:dyDescent="0.2">
      <c r="A10" s="213"/>
      <c r="B10" s="54" t="s">
        <v>268</v>
      </c>
      <c r="C10" s="55">
        <f>C3</f>
        <v>2170</v>
      </c>
      <c r="D10" s="55">
        <f>D4+D5+D6+D9</f>
        <v>2170</v>
      </c>
    </row>
    <row r="11" spans="1:8" ht="19.5" customHeight="1" x14ac:dyDescent="0.25">
      <c r="A11" s="213"/>
      <c r="B11" s="54" t="s">
        <v>269</v>
      </c>
    </row>
    <row r="12" spans="1:8" ht="15.75" thickBot="1" x14ac:dyDescent="0.3"/>
    <row r="13" spans="1:8" ht="19.5" customHeight="1" x14ac:dyDescent="0.25">
      <c r="A13" s="188"/>
      <c r="B13" s="208" t="s">
        <v>48</v>
      </c>
      <c r="C13" s="208"/>
      <c r="D13" s="209"/>
    </row>
    <row r="14" spans="1:8" ht="19.5" customHeight="1" x14ac:dyDescent="0.25">
      <c r="A14" s="210" t="s">
        <v>45</v>
      </c>
      <c r="B14" s="211" t="s">
        <v>262</v>
      </c>
      <c r="C14" s="211" t="s">
        <v>43</v>
      </c>
      <c r="D14" s="212" t="s">
        <v>44</v>
      </c>
    </row>
    <row r="15" spans="1:8" ht="19.5" customHeight="1" x14ac:dyDescent="0.25">
      <c r="A15" s="216">
        <v>6451</v>
      </c>
      <c r="B15" s="197" t="s">
        <v>270</v>
      </c>
      <c r="C15" s="217">
        <f>'[2]bulletin non-cadre'!I13</f>
        <v>563.8922</v>
      </c>
      <c r="D15" s="206"/>
    </row>
    <row r="16" spans="1:8" ht="19.5" customHeight="1" x14ac:dyDescent="0.25">
      <c r="A16" s="216">
        <v>6454</v>
      </c>
      <c r="B16" s="197" t="s">
        <v>49</v>
      </c>
      <c r="C16" s="217">
        <f>'[2]bulletin non-cadre'!I9</f>
        <v>92.224999999999994</v>
      </c>
      <c r="D16" s="206"/>
    </row>
    <row r="17" spans="1:4" ht="19.5" customHeight="1" x14ac:dyDescent="0.25">
      <c r="A17" s="216">
        <v>431</v>
      </c>
      <c r="B17" s="197" t="s">
        <v>46</v>
      </c>
      <c r="C17" s="218"/>
      <c r="D17" s="206">
        <f>C15+C16</f>
        <v>656.11720000000003</v>
      </c>
    </row>
    <row r="18" spans="1:4" ht="19.5" customHeight="1" x14ac:dyDescent="0.25">
      <c r="A18" s="216">
        <v>6453</v>
      </c>
      <c r="B18" s="197" t="s">
        <v>271</v>
      </c>
      <c r="C18" s="217">
        <f>'[2]bulletin non-cadre'!I18</f>
        <v>126.94499999999999</v>
      </c>
      <c r="D18" s="206"/>
    </row>
    <row r="19" spans="1:4" ht="19.5" customHeight="1" x14ac:dyDescent="0.25">
      <c r="A19" s="216">
        <v>4373</v>
      </c>
      <c r="B19" s="197" t="s">
        <v>234</v>
      </c>
      <c r="C19" s="218"/>
      <c r="D19" s="206">
        <f>C18</f>
        <v>126.94499999999999</v>
      </c>
    </row>
    <row r="20" spans="1:4" ht="19.5" customHeight="1" x14ac:dyDescent="0.25">
      <c r="A20" s="216">
        <v>6452</v>
      </c>
      <c r="B20" s="197" t="s">
        <v>272</v>
      </c>
      <c r="C20" s="217">
        <f>'[2]bulletin non-cadre'!I22</f>
        <v>84.674999999999997</v>
      </c>
      <c r="D20" s="206"/>
    </row>
    <row r="21" spans="1:4" ht="19.5" customHeight="1" x14ac:dyDescent="0.25">
      <c r="A21" s="216">
        <v>4374</v>
      </c>
      <c r="B21" s="197" t="s">
        <v>272</v>
      </c>
      <c r="C21" s="218"/>
      <c r="D21" s="206">
        <f>C20</f>
        <v>84.674999999999997</v>
      </c>
    </row>
    <row r="22" spans="1:4" ht="19.5" customHeight="1" thickBot="1" x14ac:dyDescent="0.3">
      <c r="A22" s="198"/>
      <c r="B22" s="199" t="s">
        <v>268</v>
      </c>
      <c r="C22" s="219"/>
      <c r="D22" s="220"/>
    </row>
    <row r="23" spans="1:4" ht="15.75" thickBot="1" x14ac:dyDescent="0.3"/>
    <row r="24" spans="1:4" ht="19.5" customHeight="1" x14ac:dyDescent="0.25">
      <c r="B24" s="188" t="s">
        <v>273</v>
      </c>
      <c r="C24" s="221">
        <f>D4+D17</f>
        <v>1060.2182</v>
      </c>
    </row>
    <row r="25" spans="1:4" ht="19.5" customHeight="1" x14ac:dyDescent="0.25">
      <c r="B25" s="191" t="s">
        <v>187</v>
      </c>
      <c r="C25" s="206">
        <f>'[2]Déclarations sociales'!D17</f>
        <v>1059.1331999999998</v>
      </c>
    </row>
    <row r="26" spans="1:4" ht="19.5" customHeight="1" x14ac:dyDescent="0.25">
      <c r="B26" s="191"/>
      <c r="C26" s="202"/>
    </row>
    <row r="27" spans="1:4" ht="19.5" customHeight="1" x14ac:dyDescent="0.25">
      <c r="B27" s="191" t="s">
        <v>274</v>
      </c>
      <c r="C27" s="222">
        <f>D5+D6+D19+D21</f>
        <v>336.22499999999997</v>
      </c>
    </row>
    <row r="28" spans="1:4" ht="19.5" customHeight="1" x14ac:dyDescent="0.25">
      <c r="B28" s="191" t="s">
        <v>275</v>
      </c>
      <c r="C28" s="206">
        <f>'[2]Déclarations sociales'!D32</f>
        <v>211.57500000000002</v>
      </c>
    </row>
    <row r="29" spans="1:4" ht="19.5" customHeight="1" x14ac:dyDescent="0.25">
      <c r="B29" s="191" t="s">
        <v>276</v>
      </c>
      <c r="C29" s="206">
        <f>'[2]Déclarations sociales'!D41</f>
        <v>124.65</v>
      </c>
    </row>
    <row r="30" spans="1:4" ht="19.5" customHeight="1" thickBot="1" x14ac:dyDescent="0.3">
      <c r="B30" s="198" t="s">
        <v>277</v>
      </c>
      <c r="C30" s="207">
        <f>SUM(C28:C29)</f>
        <v>336.22500000000002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5"/>
  <sheetViews>
    <sheetView topLeftCell="A56" zoomScale="115" zoomScaleNormal="115" workbookViewId="0">
      <selection activeCell="A186" sqref="A186"/>
    </sheetView>
  </sheetViews>
  <sheetFormatPr baseColWidth="10" defaultRowHeight="12" x14ac:dyDescent="0.2"/>
  <cols>
    <col min="1" max="1" width="16.140625" style="1" customWidth="1"/>
    <col min="2" max="2" width="39.7109375" style="1" customWidth="1"/>
    <col min="3" max="3" width="13.140625" style="52" customWidth="1"/>
    <col min="4" max="4" width="11.7109375" style="52" customWidth="1"/>
    <col min="5" max="5" width="11.42578125" style="1"/>
    <col min="6" max="6" width="12.85546875" style="1" bestFit="1" customWidth="1"/>
    <col min="7" max="16384" width="11.42578125" style="1"/>
  </cols>
  <sheetData>
    <row r="1" spans="1:7" x14ac:dyDescent="0.2">
      <c r="A1" s="53" t="s">
        <v>50</v>
      </c>
    </row>
    <row r="2" spans="1:7" ht="12.75" thickBot="1" x14ac:dyDescent="0.25"/>
    <row r="3" spans="1:7" s="53" customFormat="1" ht="24" x14ac:dyDescent="0.2">
      <c r="A3" s="148" t="s">
        <v>51</v>
      </c>
      <c r="B3" s="149" t="s">
        <v>52</v>
      </c>
      <c r="C3" s="153" t="s">
        <v>53</v>
      </c>
      <c r="D3" s="154" t="s">
        <v>54</v>
      </c>
    </row>
    <row r="4" spans="1:7" x14ac:dyDescent="0.2">
      <c r="A4" s="126">
        <v>607000</v>
      </c>
      <c r="B4" s="48" t="s">
        <v>165</v>
      </c>
      <c r="C4" s="47">
        <v>1275</v>
      </c>
      <c r="D4" s="127"/>
      <c r="G4" s="134"/>
    </row>
    <row r="5" spans="1:7" x14ac:dyDescent="0.2">
      <c r="A5" s="126">
        <v>607000</v>
      </c>
      <c r="B5" s="48" t="s">
        <v>166</v>
      </c>
      <c r="C5" s="47">
        <v>9525</v>
      </c>
      <c r="D5" s="127"/>
    </row>
    <row r="6" spans="1:7" x14ac:dyDescent="0.2">
      <c r="A6" s="126">
        <v>607000</v>
      </c>
      <c r="B6" s="48" t="s">
        <v>167</v>
      </c>
      <c r="C6" s="47">
        <v>1700</v>
      </c>
      <c r="D6" s="127"/>
    </row>
    <row r="7" spans="1:7" x14ac:dyDescent="0.2">
      <c r="A7" s="126">
        <v>445660</v>
      </c>
      <c r="B7" s="48" t="s">
        <v>56</v>
      </c>
      <c r="C7" s="47">
        <v>2500</v>
      </c>
      <c r="D7" s="127"/>
    </row>
    <row r="8" spans="1:7" x14ac:dyDescent="0.2">
      <c r="A8" s="126">
        <v>401000</v>
      </c>
      <c r="B8" s="48" t="s">
        <v>57</v>
      </c>
      <c r="C8" s="47"/>
      <c r="D8" s="127">
        <f>C4+C5+C6+C7</f>
        <v>15000</v>
      </c>
    </row>
    <row r="9" spans="1:7" x14ac:dyDescent="0.2">
      <c r="A9" s="126"/>
      <c r="B9" s="49" t="s">
        <v>168</v>
      </c>
      <c r="C9" s="47"/>
      <c r="D9" s="127"/>
      <c r="F9" s="80"/>
    </row>
    <row r="10" spans="1:7" x14ac:dyDescent="0.2">
      <c r="A10" s="126"/>
      <c r="B10" s="49"/>
      <c r="C10" s="47"/>
      <c r="D10" s="127"/>
      <c r="F10" s="80"/>
    </row>
    <row r="11" spans="1:7" x14ac:dyDescent="0.2">
      <c r="A11" s="126">
        <v>215000</v>
      </c>
      <c r="B11" s="48" t="s">
        <v>169</v>
      </c>
      <c r="C11" s="47">
        <v>2300</v>
      </c>
      <c r="D11" s="127"/>
      <c r="F11" s="80"/>
    </row>
    <row r="12" spans="1:7" x14ac:dyDescent="0.2">
      <c r="A12" s="126">
        <v>445620</v>
      </c>
      <c r="B12" s="48" t="s">
        <v>201</v>
      </c>
      <c r="C12" s="47">
        <f>C11*0.2</f>
        <v>460</v>
      </c>
      <c r="D12" s="127"/>
      <c r="F12" s="80"/>
    </row>
    <row r="13" spans="1:7" x14ac:dyDescent="0.2">
      <c r="A13" s="126">
        <v>404000</v>
      </c>
      <c r="B13" s="48" t="s">
        <v>60</v>
      </c>
      <c r="C13" s="47"/>
      <c r="D13" s="127">
        <f>C11+C12</f>
        <v>2760</v>
      </c>
      <c r="F13" s="80"/>
    </row>
    <row r="14" spans="1:7" x14ac:dyDescent="0.2">
      <c r="A14" s="126"/>
      <c r="B14" s="49" t="s">
        <v>170</v>
      </c>
      <c r="C14" s="47"/>
      <c r="D14" s="127"/>
    </row>
    <row r="15" spans="1:7" x14ac:dyDescent="0.2">
      <c r="A15" s="126"/>
      <c r="B15" s="49"/>
      <c r="C15" s="47"/>
      <c r="D15" s="127"/>
    </row>
    <row r="16" spans="1:7" x14ac:dyDescent="0.2">
      <c r="A16" s="126">
        <v>622600</v>
      </c>
      <c r="B16" s="48" t="s">
        <v>59</v>
      </c>
      <c r="C16" s="47">
        <v>420</v>
      </c>
      <c r="D16" s="127"/>
    </row>
    <row r="17" spans="1:4" x14ac:dyDescent="0.2">
      <c r="A17" s="126">
        <v>445660</v>
      </c>
      <c r="B17" s="48" t="s">
        <v>56</v>
      </c>
      <c r="C17" s="47">
        <f>C16*0.2</f>
        <v>84</v>
      </c>
      <c r="D17" s="127"/>
    </row>
    <row r="18" spans="1:4" x14ac:dyDescent="0.2">
      <c r="A18" s="126">
        <v>401000</v>
      </c>
      <c r="B18" s="48" t="s">
        <v>57</v>
      </c>
      <c r="C18" s="47"/>
      <c r="D18" s="127">
        <f>C16+C17</f>
        <v>504</v>
      </c>
    </row>
    <row r="19" spans="1:4" x14ac:dyDescent="0.2">
      <c r="A19" s="126"/>
      <c r="B19" s="49" t="s">
        <v>171</v>
      </c>
      <c r="C19" s="47"/>
      <c r="D19" s="127"/>
    </row>
    <row r="20" spans="1:4" x14ac:dyDescent="0.2">
      <c r="A20" s="126"/>
      <c r="B20" s="49"/>
      <c r="C20" s="47"/>
      <c r="D20" s="127"/>
    </row>
    <row r="21" spans="1:4" x14ac:dyDescent="0.2">
      <c r="A21" s="126">
        <v>616000</v>
      </c>
      <c r="B21" s="48" t="s">
        <v>211</v>
      </c>
      <c r="C21" s="47">
        <v>900</v>
      </c>
      <c r="D21" s="127"/>
    </row>
    <row r="22" spans="1:4" x14ac:dyDescent="0.2">
      <c r="A22" s="126">
        <v>401000</v>
      </c>
      <c r="B22" s="48" t="s">
        <v>57</v>
      </c>
      <c r="C22" s="47"/>
      <c r="D22" s="127">
        <v>900</v>
      </c>
    </row>
    <row r="23" spans="1:4" x14ac:dyDescent="0.2">
      <c r="A23" s="126"/>
      <c r="B23" s="49" t="s">
        <v>172</v>
      </c>
      <c r="C23" s="47"/>
      <c r="D23" s="127"/>
    </row>
    <row r="24" spans="1:4" x14ac:dyDescent="0.2">
      <c r="A24" s="126"/>
      <c r="B24" s="49"/>
      <c r="C24" s="47"/>
      <c r="D24" s="127"/>
    </row>
    <row r="25" spans="1:4" x14ac:dyDescent="0.2">
      <c r="A25" s="126">
        <v>606400</v>
      </c>
      <c r="B25" s="48" t="s">
        <v>58</v>
      </c>
      <c r="C25" s="47">
        <v>220</v>
      </c>
      <c r="D25" s="127"/>
    </row>
    <row r="26" spans="1:4" x14ac:dyDescent="0.2">
      <c r="A26" s="126">
        <v>445660</v>
      </c>
      <c r="B26" s="48" t="s">
        <v>56</v>
      </c>
      <c r="C26" s="47">
        <f>C25*0.2</f>
        <v>44</v>
      </c>
      <c r="D26" s="127"/>
    </row>
    <row r="27" spans="1:4" x14ac:dyDescent="0.2">
      <c r="A27" s="126">
        <v>401000</v>
      </c>
      <c r="B27" s="48" t="s">
        <v>57</v>
      </c>
      <c r="C27" s="47"/>
      <c r="D27" s="127">
        <f>C25+C26</f>
        <v>264</v>
      </c>
    </row>
    <row r="28" spans="1:4" x14ac:dyDescent="0.2">
      <c r="A28" s="126"/>
      <c r="B28" s="49" t="s">
        <v>173</v>
      </c>
      <c r="C28" s="47"/>
      <c r="D28" s="127"/>
    </row>
    <row r="29" spans="1:4" x14ac:dyDescent="0.2">
      <c r="A29" s="126"/>
      <c r="B29" s="49"/>
      <c r="C29" s="47"/>
      <c r="D29" s="127"/>
    </row>
    <row r="30" spans="1:4" x14ac:dyDescent="0.2">
      <c r="A30" s="126">
        <v>626000</v>
      </c>
      <c r="B30" s="48" t="s">
        <v>174</v>
      </c>
      <c r="C30" s="47">
        <v>340</v>
      </c>
      <c r="D30" s="127"/>
    </row>
    <row r="31" spans="1:4" x14ac:dyDescent="0.2">
      <c r="A31" s="126">
        <v>445660</v>
      </c>
      <c r="B31" s="48" t="s">
        <v>56</v>
      </c>
      <c r="C31" s="47">
        <f>C30*0.2</f>
        <v>68</v>
      </c>
      <c r="D31" s="127"/>
    </row>
    <row r="32" spans="1:4" x14ac:dyDescent="0.2">
      <c r="A32" s="126">
        <v>401000</v>
      </c>
      <c r="B32" s="48" t="s">
        <v>57</v>
      </c>
      <c r="C32" s="47"/>
      <c r="D32" s="127">
        <f>C30+C31</f>
        <v>408</v>
      </c>
    </row>
    <row r="33" spans="1:4" x14ac:dyDescent="0.2">
      <c r="A33" s="126"/>
      <c r="B33" s="49" t="s">
        <v>176</v>
      </c>
      <c r="C33" s="47"/>
      <c r="D33" s="127"/>
    </row>
    <row r="34" spans="1:4" x14ac:dyDescent="0.2">
      <c r="A34" s="126"/>
      <c r="B34" s="49"/>
      <c r="C34" s="47"/>
      <c r="D34" s="127"/>
    </row>
    <row r="35" spans="1:4" x14ac:dyDescent="0.2">
      <c r="A35" s="126">
        <v>622700</v>
      </c>
      <c r="B35" s="48" t="s">
        <v>175</v>
      </c>
      <c r="C35" s="47">
        <v>800</v>
      </c>
      <c r="D35" s="127"/>
    </row>
    <row r="36" spans="1:4" x14ac:dyDescent="0.2">
      <c r="A36" s="126">
        <v>445660</v>
      </c>
      <c r="B36" s="48" t="s">
        <v>56</v>
      </c>
      <c r="C36" s="47">
        <f>C35*0.2</f>
        <v>160</v>
      </c>
      <c r="D36" s="127"/>
    </row>
    <row r="37" spans="1:4" x14ac:dyDescent="0.2">
      <c r="A37" s="126">
        <v>401000</v>
      </c>
      <c r="B37" s="48" t="s">
        <v>57</v>
      </c>
      <c r="C37" s="47"/>
      <c r="D37" s="127">
        <f>C35+C36</f>
        <v>960</v>
      </c>
    </row>
    <row r="38" spans="1:4" x14ac:dyDescent="0.2">
      <c r="A38" s="126"/>
      <c r="B38" s="49" t="s">
        <v>177</v>
      </c>
      <c r="C38" s="47"/>
      <c r="D38" s="127"/>
    </row>
    <row r="39" spans="1:4" x14ac:dyDescent="0.2">
      <c r="A39" s="289"/>
      <c r="B39" s="290"/>
      <c r="C39" s="291"/>
      <c r="D39" s="292"/>
    </row>
    <row r="40" spans="1:4" x14ac:dyDescent="0.2">
      <c r="A40" s="160">
        <v>606100</v>
      </c>
      <c r="B40" s="68" t="s">
        <v>96</v>
      </c>
      <c r="C40" s="51">
        <v>130</v>
      </c>
      <c r="D40" s="159"/>
    </row>
    <row r="41" spans="1:4" x14ac:dyDescent="0.2">
      <c r="A41" s="160">
        <v>445660</v>
      </c>
      <c r="B41" s="48" t="s">
        <v>56</v>
      </c>
      <c r="C41" s="51">
        <v>26</v>
      </c>
      <c r="D41" s="159"/>
    </row>
    <row r="42" spans="1:4" x14ac:dyDescent="0.2">
      <c r="A42" s="160">
        <v>401000</v>
      </c>
      <c r="B42" s="68" t="s">
        <v>161</v>
      </c>
      <c r="C42" s="50"/>
      <c r="D42" s="159">
        <v>156</v>
      </c>
    </row>
    <row r="43" spans="1:4" ht="12.75" thickBot="1" x14ac:dyDescent="0.25">
      <c r="A43" s="128"/>
      <c r="B43" s="49" t="s">
        <v>291</v>
      </c>
      <c r="C43" s="130"/>
      <c r="D43" s="131"/>
    </row>
    <row r="44" spans="1:4" x14ac:dyDescent="0.2">
      <c r="A44" s="162"/>
      <c r="B44" s="163"/>
      <c r="C44" s="164">
        <f>SUM(C4:C43)</f>
        <v>20952</v>
      </c>
      <c r="D44" s="164">
        <f>SUM(D4:D43)</f>
        <v>20952</v>
      </c>
    </row>
    <row r="45" spans="1:4" x14ac:dyDescent="0.2">
      <c r="A45" s="46"/>
      <c r="B45" s="48"/>
      <c r="C45" s="47"/>
      <c r="D45" s="47"/>
    </row>
    <row r="46" spans="1:4" x14ac:dyDescent="0.2">
      <c r="A46" s="46"/>
      <c r="B46" s="48"/>
      <c r="C46" s="47"/>
      <c r="D46" s="47"/>
    </row>
    <row r="47" spans="1:4" x14ac:dyDescent="0.2">
      <c r="A47" s="46"/>
      <c r="B47" s="49"/>
      <c r="C47" s="47"/>
      <c r="D47" s="47"/>
    </row>
    <row r="50" spans="1:6" x14ac:dyDescent="0.2">
      <c r="A50" s="53" t="s">
        <v>61</v>
      </c>
    </row>
    <row r="51" spans="1:6" ht="12.75" thickBot="1" x14ac:dyDescent="0.25"/>
    <row r="52" spans="1:6" s="155" customFormat="1" ht="24" x14ac:dyDescent="0.2">
      <c r="A52" s="148" t="s">
        <v>51</v>
      </c>
      <c r="B52" s="149" t="s">
        <v>62</v>
      </c>
      <c r="C52" s="153" t="s">
        <v>53</v>
      </c>
      <c r="D52" s="154" t="s">
        <v>54</v>
      </c>
    </row>
    <row r="53" spans="1:6" x14ac:dyDescent="0.2">
      <c r="A53" s="126">
        <v>411000</v>
      </c>
      <c r="B53" s="48" t="s">
        <v>63</v>
      </c>
      <c r="C53" s="47">
        <v>7200</v>
      </c>
      <c r="D53" s="127"/>
    </row>
    <row r="54" spans="1:6" x14ac:dyDescent="0.2">
      <c r="A54" s="126">
        <v>445710</v>
      </c>
      <c r="B54" s="48" t="s">
        <v>64</v>
      </c>
      <c r="C54" s="47"/>
      <c r="D54" s="127">
        <v>1200</v>
      </c>
    </row>
    <row r="55" spans="1:6" x14ac:dyDescent="0.2">
      <c r="A55" s="126">
        <v>707000</v>
      </c>
      <c r="B55" s="48" t="s">
        <v>178</v>
      </c>
      <c r="C55" s="47"/>
      <c r="D55" s="127">
        <v>4200</v>
      </c>
    </row>
    <row r="56" spans="1:6" x14ac:dyDescent="0.2">
      <c r="A56" s="126">
        <v>706000</v>
      </c>
      <c r="B56" s="48" t="s">
        <v>66</v>
      </c>
      <c r="C56" s="47"/>
      <c r="D56" s="127">
        <v>1800</v>
      </c>
    </row>
    <row r="57" spans="1:6" x14ac:dyDescent="0.2">
      <c r="A57" s="126"/>
      <c r="B57" s="49" t="s">
        <v>179</v>
      </c>
      <c r="C57" s="47"/>
      <c r="D57" s="127"/>
    </row>
    <row r="58" spans="1:6" x14ac:dyDescent="0.2">
      <c r="A58" s="126"/>
      <c r="B58" s="48"/>
      <c r="C58" s="47"/>
      <c r="D58" s="127"/>
    </row>
    <row r="59" spans="1:6" x14ac:dyDescent="0.2">
      <c r="A59" s="126">
        <v>411000</v>
      </c>
      <c r="B59" s="48" t="s">
        <v>63</v>
      </c>
      <c r="C59" s="47">
        <v>25500</v>
      </c>
      <c r="D59" s="127"/>
    </row>
    <row r="60" spans="1:6" x14ac:dyDescent="0.2">
      <c r="A60" s="126">
        <v>707000</v>
      </c>
      <c r="B60" s="48" t="s">
        <v>180</v>
      </c>
      <c r="C60" s="47"/>
      <c r="D60" s="127">
        <v>12750</v>
      </c>
      <c r="F60" s="134"/>
    </row>
    <row r="61" spans="1:6" x14ac:dyDescent="0.2">
      <c r="A61" s="126">
        <v>707000</v>
      </c>
      <c r="B61" s="48" t="s">
        <v>181</v>
      </c>
      <c r="C61" s="47"/>
      <c r="D61" s="127">
        <v>3800</v>
      </c>
      <c r="F61" s="134"/>
    </row>
    <row r="62" spans="1:6" x14ac:dyDescent="0.2">
      <c r="A62" s="126">
        <v>706000</v>
      </c>
      <c r="B62" s="48" t="s">
        <v>66</v>
      </c>
      <c r="C62" s="47"/>
      <c r="D62" s="127">
        <v>4700</v>
      </c>
    </row>
    <row r="63" spans="1:6" x14ac:dyDescent="0.2">
      <c r="A63" s="126">
        <v>445710</v>
      </c>
      <c r="B63" s="48" t="s">
        <v>64</v>
      </c>
      <c r="C63" s="47"/>
      <c r="D63" s="127">
        <v>4250</v>
      </c>
    </row>
    <row r="64" spans="1:6" x14ac:dyDescent="0.2">
      <c r="A64" s="126"/>
      <c r="B64" s="49" t="s">
        <v>182</v>
      </c>
      <c r="C64" s="47"/>
      <c r="D64" s="127"/>
    </row>
    <row r="65" spans="1:4" ht="12.75" thickBot="1" x14ac:dyDescent="0.25">
      <c r="A65" s="128"/>
      <c r="B65" s="129"/>
      <c r="C65" s="130">
        <f>SUM(C53:C64)</f>
        <v>32700</v>
      </c>
      <c r="D65" s="130">
        <f>SUM(D53:D64)</f>
        <v>32700</v>
      </c>
    </row>
    <row r="68" spans="1:4" x14ac:dyDescent="0.2">
      <c r="A68" s="53" t="s">
        <v>67</v>
      </c>
    </row>
    <row r="69" spans="1:4" ht="12.75" thickBot="1" x14ac:dyDescent="0.25"/>
    <row r="70" spans="1:4" s="155" customFormat="1" ht="24" x14ac:dyDescent="0.2">
      <c r="A70" s="148" t="s">
        <v>51</v>
      </c>
      <c r="B70" s="149" t="s">
        <v>62</v>
      </c>
      <c r="C70" s="153" t="s">
        <v>53</v>
      </c>
      <c r="D70" s="154" t="s">
        <v>54</v>
      </c>
    </row>
    <row r="71" spans="1:4" x14ac:dyDescent="0.2">
      <c r="A71" s="126">
        <v>512000</v>
      </c>
      <c r="B71" s="48" t="s">
        <v>68</v>
      </c>
      <c r="C71" s="47">
        <v>6200</v>
      </c>
      <c r="D71" s="127"/>
    </row>
    <row r="72" spans="1:4" x14ac:dyDescent="0.2">
      <c r="A72" s="126">
        <v>411000</v>
      </c>
      <c r="B72" s="48" t="s">
        <v>69</v>
      </c>
      <c r="C72" s="47"/>
      <c r="D72" s="127">
        <f>C71</f>
        <v>6200</v>
      </c>
    </row>
    <row r="73" spans="1:4" x14ac:dyDescent="0.2">
      <c r="A73" s="126"/>
      <c r="B73" s="49" t="s">
        <v>183</v>
      </c>
      <c r="C73" s="47"/>
      <c r="D73" s="127"/>
    </row>
    <row r="74" spans="1:4" x14ac:dyDescent="0.2">
      <c r="A74" s="126"/>
      <c r="B74" s="48"/>
      <c r="C74" s="47"/>
      <c r="D74" s="127"/>
    </row>
    <row r="75" spans="1:4" x14ac:dyDescent="0.2">
      <c r="A75" s="126">
        <v>512000</v>
      </c>
      <c r="B75" s="48" t="s">
        <v>68</v>
      </c>
      <c r="C75" s="47">
        <v>25500</v>
      </c>
      <c r="D75" s="127"/>
    </row>
    <row r="76" spans="1:4" x14ac:dyDescent="0.2">
      <c r="A76" s="126">
        <v>411000</v>
      </c>
      <c r="B76" s="48" t="s">
        <v>69</v>
      </c>
      <c r="C76" s="47"/>
      <c r="D76" s="127">
        <f>C75</f>
        <v>25500</v>
      </c>
    </row>
    <row r="77" spans="1:4" x14ac:dyDescent="0.2">
      <c r="A77" s="126"/>
      <c r="B77" s="49" t="s">
        <v>184</v>
      </c>
      <c r="C77" s="47"/>
      <c r="D77" s="127"/>
    </row>
    <row r="78" spans="1:4" x14ac:dyDescent="0.2">
      <c r="A78" s="126"/>
      <c r="B78" s="48"/>
      <c r="C78" s="47"/>
      <c r="D78" s="127"/>
    </row>
    <row r="79" spans="1:4" x14ac:dyDescent="0.2">
      <c r="A79" s="126">
        <v>401000</v>
      </c>
      <c r="B79" s="48" t="s">
        <v>70</v>
      </c>
      <c r="C79" s="47">
        <v>3600</v>
      </c>
      <c r="D79" s="127"/>
    </row>
    <row r="80" spans="1:4" x14ac:dyDescent="0.2">
      <c r="A80" s="126">
        <v>512000</v>
      </c>
      <c r="B80" s="48" t="s">
        <v>68</v>
      </c>
      <c r="C80" s="47"/>
      <c r="D80" s="127">
        <f>C79</f>
        <v>3600</v>
      </c>
    </row>
    <row r="81" spans="1:10" x14ac:dyDescent="0.2">
      <c r="A81" s="126"/>
      <c r="B81" s="49" t="s">
        <v>185</v>
      </c>
      <c r="C81" s="47"/>
      <c r="D81" s="127"/>
    </row>
    <row r="82" spans="1:10" x14ac:dyDescent="0.2">
      <c r="A82" s="126"/>
      <c r="B82" s="48"/>
      <c r="C82" s="47"/>
      <c r="D82" s="127"/>
    </row>
    <row r="83" spans="1:10" x14ac:dyDescent="0.2">
      <c r="A83" s="126">
        <v>431000</v>
      </c>
      <c r="B83" s="48" t="s">
        <v>46</v>
      </c>
      <c r="C83" s="47">
        <v>1600</v>
      </c>
      <c r="D83" s="127"/>
    </row>
    <row r="84" spans="1:10" x14ac:dyDescent="0.2">
      <c r="A84" s="126">
        <v>512000</v>
      </c>
      <c r="B84" s="48" t="s">
        <v>68</v>
      </c>
      <c r="C84" s="47"/>
      <c r="D84" s="127">
        <f>C83</f>
        <v>1600</v>
      </c>
    </row>
    <row r="85" spans="1:10" x14ac:dyDescent="0.2">
      <c r="A85" s="126"/>
      <c r="B85" s="49" t="s">
        <v>187</v>
      </c>
      <c r="C85" s="47"/>
      <c r="D85" s="127"/>
    </row>
    <row r="86" spans="1:10" x14ac:dyDescent="0.2">
      <c r="A86" s="126"/>
      <c r="B86" s="48"/>
      <c r="C86" s="47"/>
      <c r="D86" s="127"/>
      <c r="G86" s="53"/>
      <c r="H86" s="53"/>
      <c r="I86" s="53"/>
      <c r="J86" s="53"/>
    </row>
    <row r="87" spans="1:10" x14ac:dyDescent="0.2">
      <c r="A87" s="126">
        <v>437000</v>
      </c>
      <c r="B87" s="48" t="s">
        <v>186</v>
      </c>
      <c r="C87" s="47">
        <v>400</v>
      </c>
      <c r="D87" s="127"/>
    </row>
    <row r="88" spans="1:10" x14ac:dyDescent="0.2">
      <c r="A88" s="126">
        <v>512000</v>
      </c>
      <c r="B88" s="48" t="s">
        <v>68</v>
      </c>
      <c r="C88" s="47"/>
      <c r="D88" s="127">
        <f>C87</f>
        <v>400</v>
      </c>
    </row>
    <row r="89" spans="1:10" x14ac:dyDescent="0.2">
      <c r="A89" s="126"/>
      <c r="B89" s="49" t="s">
        <v>188</v>
      </c>
      <c r="C89" s="47"/>
      <c r="D89" s="127"/>
    </row>
    <row r="90" spans="1:10" x14ac:dyDescent="0.2">
      <c r="A90" s="126"/>
      <c r="B90" s="48"/>
      <c r="C90" s="47"/>
      <c r="D90" s="127"/>
    </row>
    <row r="91" spans="1:10" x14ac:dyDescent="0.2">
      <c r="A91" s="126">
        <v>445510</v>
      </c>
      <c r="B91" s="48" t="s">
        <v>189</v>
      </c>
      <c r="C91" s="47">
        <v>2200</v>
      </c>
      <c r="D91" s="127"/>
    </row>
    <row r="92" spans="1:10" x14ac:dyDescent="0.2">
      <c r="A92" s="126">
        <v>512000</v>
      </c>
      <c r="B92" s="48" t="s">
        <v>68</v>
      </c>
      <c r="C92" s="47"/>
      <c r="D92" s="127">
        <f>+C91</f>
        <v>2200</v>
      </c>
    </row>
    <row r="93" spans="1:10" x14ac:dyDescent="0.2">
      <c r="A93" s="126"/>
      <c r="B93" s="49" t="s">
        <v>190</v>
      </c>
      <c r="C93" s="47"/>
      <c r="D93" s="127"/>
    </row>
    <row r="94" spans="1:10" x14ac:dyDescent="0.2">
      <c r="A94" s="126"/>
      <c r="B94" s="48"/>
      <c r="C94" s="47"/>
      <c r="D94" s="127"/>
    </row>
    <row r="95" spans="1:10" x14ac:dyDescent="0.2">
      <c r="A95" s="126">
        <v>401000</v>
      </c>
      <c r="B95" s="48" t="s">
        <v>70</v>
      </c>
      <c r="C95" s="47">
        <v>900</v>
      </c>
      <c r="D95" s="127"/>
    </row>
    <row r="96" spans="1:10" x14ac:dyDescent="0.2">
      <c r="A96" s="126">
        <v>512000</v>
      </c>
      <c r="B96" s="48" t="s">
        <v>68</v>
      </c>
      <c r="C96" s="47"/>
      <c r="D96" s="127">
        <f>+C95</f>
        <v>900</v>
      </c>
    </row>
    <row r="97" spans="1:10" x14ac:dyDescent="0.2">
      <c r="A97" s="126"/>
      <c r="B97" s="49" t="s">
        <v>71</v>
      </c>
      <c r="C97" s="47"/>
      <c r="D97" s="127"/>
    </row>
    <row r="98" spans="1:10" x14ac:dyDescent="0.2">
      <c r="A98" s="126"/>
      <c r="B98" s="48"/>
      <c r="C98" s="47"/>
      <c r="D98" s="127"/>
    </row>
    <row r="99" spans="1:10" x14ac:dyDescent="0.2">
      <c r="A99" s="126">
        <v>401000</v>
      </c>
      <c r="B99" s="48" t="s">
        <v>70</v>
      </c>
      <c r="C99" s="47">
        <v>5000</v>
      </c>
      <c r="D99" s="127"/>
    </row>
    <row r="100" spans="1:10" x14ac:dyDescent="0.2">
      <c r="A100" s="126">
        <v>512000</v>
      </c>
      <c r="B100" s="48" t="s">
        <v>68</v>
      </c>
      <c r="C100" s="47"/>
      <c r="D100" s="127">
        <f>+C99</f>
        <v>5000</v>
      </c>
    </row>
    <row r="101" spans="1:10" x14ac:dyDescent="0.2">
      <c r="A101" s="126"/>
      <c r="B101" s="49" t="s">
        <v>191</v>
      </c>
      <c r="C101" s="47"/>
      <c r="D101" s="127"/>
    </row>
    <row r="102" spans="1:10" x14ac:dyDescent="0.2">
      <c r="A102" s="126"/>
      <c r="B102" s="48"/>
      <c r="C102" s="47"/>
      <c r="D102" s="127"/>
    </row>
    <row r="103" spans="1:10" x14ac:dyDescent="0.2">
      <c r="A103" s="126">
        <v>421000</v>
      </c>
      <c r="B103" s="48" t="s">
        <v>192</v>
      </c>
      <c r="C103" s="51">
        <v>1641.29</v>
      </c>
      <c r="D103" s="159"/>
    </row>
    <row r="104" spans="1:10" x14ac:dyDescent="0.2">
      <c r="A104" s="126">
        <v>512000</v>
      </c>
      <c r="B104" s="48" t="s">
        <v>68</v>
      </c>
      <c r="C104" s="51"/>
      <c r="D104" s="159">
        <v>1641.29</v>
      </c>
    </row>
    <row r="105" spans="1:10" ht="12.75" thickBot="1" x14ac:dyDescent="0.25">
      <c r="A105" s="142"/>
      <c r="B105" s="161" t="s">
        <v>193</v>
      </c>
      <c r="C105" s="143"/>
      <c r="D105" s="152"/>
      <c r="G105" s="53"/>
      <c r="H105" s="53"/>
      <c r="I105" s="53"/>
      <c r="J105" s="53"/>
    </row>
    <row r="108" spans="1:10" x14ac:dyDescent="0.2">
      <c r="A108" s="53" t="s">
        <v>72</v>
      </c>
    </row>
    <row r="109" spans="1:10" ht="12.75" thickBot="1" x14ac:dyDescent="0.25"/>
    <row r="110" spans="1:10" s="53" customFormat="1" x14ac:dyDescent="0.2">
      <c r="A110" s="148" t="s">
        <v>45</v>
      </c>
      <c r="B110" s="149" t="s">
        <v>42</v>
      </c>
      <c r="C110" s="153" t="s">
        <v>43</v>
      </c>
      <c r="D110" s="154" t="s">
        <v>44</v>
      </c>
    </row>
    <row r="111" spans="1:10" s="53" customFormat="1" x14ac:dyDescent="0.2">
      <c r="A111" s="224">
        <v>641</v>
      </c>
      <c r="B111" s="140" t="s">
        <v>263</v>
      </c>
      <c r="C111" s="229">
        <v>2170</v>
      </c>
      <c r="D111" s="230"/>
    </row>
    <row r="112" spans="1:10" s="53" customFormat="1" x14ac:dyDescent="0.2">
      <c r="A112" s="225">
        <v>431</v>
      </c>
      <c r="B112" s="140" t="s">
        <v>264</v>
      </c>
      <c r="C112" s="229"/>
      <c r="D112" s="230">
        <v>404.101</v>
      </c>
    </row>
    <row r="113" spans="1:4" s="53" customFormat="1" x14ac:dyDescent="0.2">
      <c r="A113" s="224">
        <v>437</v>
      </c>
      <c r="B113" s="140" t="s">
        <v>116</v>
      </c>
      <c r="C113" s="229"/>
      <c r="D113" s="230">
        <v>84.63</v>
      </c>
    </row>
    <row r="114" spans="1:4" s="53" customFormat="1" x14ac:dyDescent="0.2">
      <c r="A114" s="224">
        <v>437</v>
      </c>
      <c r="B114" s="140" t="s">
        <v>35</v>
      </c>
      <c r="C114" s="229"/>
      <c r="D114" s="230">
        <v>39.974999999999994</v>
      </c>
    </row>
    <row r="115" spans="1:4" x14ac:dyDescent="0.2">
      <c r="A115" s="224">
        <v>625</v>
      </c>
      <c r="B115" s="140" t="s">
        <v>265</v>
      </c>
      <c r="C115" s="229"/>
      <c r="D115" s="230"/>
    </row>
    <row r="116" spans="1:4" x14ac:dyDescent="0.2">
      <c r="A116" s="224">
        <v>427</v>
      </c>
      <c r="B116" s="140" t="s">
        <v>266</v>
      </c>
      <c r="C116" s="229"/>
      <c r="D116" s="230"/>
    </row>
    <row r="117" spans="1:4" x14ac:dyDescent="0.2">
      <c r="A117" s="224">
        <v>421</v>
      </c>
      <c r="B117" s="140" t="s">
        <v>267</v>
      </c>
      <c r="C117" s="229"/>
      <c r="D117" s="230">
        <v>1641.2939999999999</v>
      </c>
    </row>
    <row r="118" spans="1:4" x14ac:dyDescent="0.2">
      <c r="A118" s="224"/>
      <c r="B118" s="140" t="s">
        <v>268</v>
      </c>
      <c r="C118" s="229">
        <v>2170</v>
      </c>
      <c r="D118" s="230">
        <v>2170</v>
      </c>
    </row>
    <row r="119" spans="1:4" ht="12.75" thickBot="1" x14ac:dyDescent="0.25">
      <c r="A119" s="226"/>
      <c r="B119" s="231" t="s">
        <v>269</v>
      </c>
      <c r="C119" s="144"/>
      <c r="D119" s="146"/>
    </row>
    <row r="120" spans="1:4" ht="12.75" thickBot="1" x14ac:dyDescent="0.25">
      <c r="A120" s="223"/>
      <c r="C120" s="1"/>
      <c r="D120" s="1"/>
    </row>
    <row r="121" spans="1:4" x14ac:dyDescent="0.2">
      <c r="A121" s="148" t="s">
        <v>45</v>
      </c>
      <c r="B121" s="149" t="s">
        <v>42</v>
      </c>
      <c r="C121" s="153" t="s">
        <v>43</v>
      </c>
      <c r="D121" s="154" t="s">
        <v>44</v>
      </c>
    </row>
    <row r="122" spans="1:4" x14ac:dyDescent="0.2">
      <c r="A122" s="224">
        <v>6451</v>
      </c>
      <c r="B122" s="140" t="s">
        <v>270</v>
      </c>
      <c r="C122" s="229">
        <v>563.8922</v>
      </c>
      <c r="D122" s="230"/>
    </row>
    <row r="123" spans="1:4" x14ac:dyDescent="0.2">
      <c r="A123" s="224">
        <v>6454</v>
      </c>
      <c r="B123" s="140" t="s">
        <v>49</v>
      </c>
      <c r="C123" s="229">
        <v>92.224999999999994</v>
      </c>
      <c r="D123" s="230"/>
    </row>
    <row r="124" spans="1:4" x14ac:dyDescent="0.2">
      <c r="A124" s="224">
        <v>431</v>
      </c>
      <c r="B124" s="140" t="s">
        <v>46</v>
      </c>
      <c r="C124" s="229"/>
      <c r="D124" s="230">
        <v>656.11720000000003</v>
      </c>
    </row>
    <row r="125" spans="1:4" x14ac:dyDescent="0.2">
      <c r="A125" s="224">
        <v>6453</v>
      </c>
      <c r="B125" s="140" t="s">
        <v>271</v>
      </c>
      <c r="C125" s="229">
        <v>126.94499999999999</v>
      </c>
      <c r="D125" s="230"/>
    </row>
    <row r="126" spans="1:4" x14ac:dyDescent="0.2">
      <c r="A126" s="224">
        <v>437</v>
      </c>
      <c r="B126" s="140" t="s">
        <v>234</v>
      </c>
      <c r="C126" s="229"/>
      <c r="D126" s="230">
        <v>126.94499999999999</v>
      </c>
    </row>
    <row r="127" spans="1:4" x14ac:dyDescent="0.2">
      <c r="A127" s="224">
        <v>6452</v>
      </c>
      <c r="B127" s="140" t="s">
        <v>272</v>
      </c>
      <c r="C127" s="229">
        <v>84.674999999999997</v>
      </c>
      <c r="D127" s="230"/>
    </row>
    <row r="128" spans="1:4" x14ac:dyDescent="0.2">
      <c r="A128" s="224">
        <v>437</v>
      </c>
      <c r="B128" s="140" t="s">
        <v>272</v>
      </c>
      <c r="C128" s="229"/>
      <c r="D128" s="230">
        <v>84.674999999999997</v>
      </c>
    </row>
    <row r="129" spans="1:4" ht="12.75" thickBot="1" x14ac:dyDescent="0.25">
      <c r="A129" s="142"/>
      <c r="B129" s="231" t="s">
        <v>278</v>
      </c>
      <c r="C129" s="227"/>
      <c r="D129" s="228"/>
    </row>
    <row r="130" spans="1:4" x14ac:dyDescent="0.2">
      <c r="C130" s="1"/>
      <c r="D130" s="1"/>
    </row>
    <row r="131" spans="1:4" x14ac:dyDescent="0.2">
      <c r="C131" s="1"/>
      <c r="D131" s="1"/>
    </row>
    <row r="132" spans="1:4" x14ac:dyDescent="0.2">
      <c r="A132" s="53" t="s">
        <v>74</v>
      </c>
      <c r="B132" s="52"/>
    </row>
    <row r="133" spans="1:4" ht="12.75" thickBot="1" x14ac:dyDescent="0.25">
      <c r="B133" s="52"/>
    </row>
    <row r="134" spans="1:4" s="53" customFormat="1" ht="24" x14ac:dyDescent="0.2">
      <c r="A134" s="148" t="s">
        <v>51</v>
      </c>
      <c r="B134" s="149" t="s">
        <v>62</v>
      </c>
      <c r="C134" s="153" t="s">
        <v>53</v>
      </c>
      <c r="D134" s="154" t="s">
        <v>54</v>
      </c>
    </row>
    <row r="135" spans="1:4" x14ac:dyDescent="0.2">
      <c r="A135" s="126"/>
      <c r="B135" s="48"/>
      <c r="C135" s="47"/>
      <c r="D135" s="127"/>
    </row>
    <row r="136" spans="1:4" x14ac:dyDescent="0.2">
      <c r="A136" s="126">
        <v>101000</v>
      </c>
      <c r="B136" s="48" t="s">
        <v>111</v>
      </c>
      <c r="C136" s="47"/>
      <c r="D136" s="127">
        <v>33500</v>
      </c>
    </row>
    <row r="137" spans="1:4" x14ac:dyDescent="0.2">
      <c r="A137" s="126">
        <v>218300</v>
      </c>
      <c r="B137" s="48" t="s">
        <v>112</v>
      </c>
      <c r="C137" s="47">
        <v>2500</v>
      </c>
      <c r="D137" s="127"/>
    </row>
    <row r="138" spans="1:4" x14ac:dyDescent="0.2">
      <c r="A138" s="126">
        <v>281830</v>
      </c>
      <c r="B138" s="48" t="s">
        <v>95</v>
      </c>
      <c r="C138" s="47"/>
      <c r="D138" s="127">
        <v>500</v>
      </c>
    </row>
    <row r="139" spans="1:4" x14ac:dyDescent="0.2">
      <c r="A139" s="126">
        <v>218400</v>
      </c>
      <c r="B139" s="48" t="s">
        <v>194</v>
      </c>
      <c r="C139" s="47">
        <v>6000</v>
      </c>
      <c r="D139" s="127"/>
    </row>
    <row r="140" spans="1:4" x14ac:dyDescent="0.2">
      <c r="A140" s="126">
        <v>281840</v>
      </c>
      <c r="B140" s="48" t="s">
        <v>195</v>
      </c>
      <c r="C140" s="47"/>
      <c r="D140" s="127">
        <v>600</v>
      </c>
    </row>
    <row r="141" spans="1:4" x14ac:dyDescent="0.2">
      <c r="A141" s="126">
        <v>411000</v>
      </c>
      <c r="B141" s="48" t="s">
        <v>197</v>
      </c>
      <c r="C141" s="47">
        <v>6200</v>
      </c>
      <c r="D141" s="127"/>
    </row>
    <row r="142" spans="1:4" x14ac:dyDescent="0.2">
      <c r="A142" s="126">
        <v>401000</v>
      </c>
      <c r="B142" s="48" t="s">
        <v>198</v>
      </c>
      <c r="C142" s="47"/>
      <c r="D142" s="127">
        <v>3600</v>
      </c>
    </row>
    <row r="143" spans="1:4" x14ac:dyDescent="0.2">
      <c r="A143" s="126">
        <v>431000</v>
      </c>
      <c r="B143" s="48" t="s">
        <v>46</v>
      </c>
      <c r="C143" s="47"/>
      <c r="D143" s="127">
        <v>1600</v>
      </c>
    </row>
    <row r="144" spans="1:4" x14ac:dyDescent="0.2">
      <c r="A144" s="126">
        <v>437000</v>
      </c>
      <c r="B144" s="48" t="s">
        <v>47</v>
      </c>
      <c r="C144" s="47"/>
      <c r="D144" s="127">
        <v>400</v>
      </c>
    </row>
    <row r="145" spans="1:6" x14ac:dyDescent="0.2">
      <c r="A145" s="126">
        <v>445510</v>
      </c>
      <c r="B145" s="48" t="s">
        <v>90</v>
      </c>
      <c r="C145" s="47"/>
      <c r="D145" s="127">
        <v>2200</v>
      </c>
    </row>
    <row r="146" spans="1:6" ht="12.75" thickBot="1" x14ac:dyDescent="0.25">
      <c r="A146" s="128">
        <v>512000</v>
      </c>
      <c r="B146" s="129" t="s">
        <v>199</v>
      </c>
      <c r="C146" s="130">
        <v>27700</v>
      </c>
      <c r="D146" s="131"/>
    </row>
    <row r="147" spans="1:6" x14ac:dyDescent="0.2">
      <c r="C147" s="52">
        <f>SUM(C136:C146)</f>
        <v>42400</v>
      </c>
      <c r="D147" s="52">
        <f>SUM(D136:D146)</f>
        <v>42400</v>
      </c>
    </row>
    <row r="149" spans="1:6" x14ac:dyDescent="0.2">
      <c r="A149" s="53" t="s">
        <v>75</v>
      </c>
      <c r="E149" s="52"/>
      <c r="F149" s="52"/>
    </row>
    <row r="150" spans="1:6" ht="12.75" thickBot="1" x14ac:dyDescent="0.25">
      <c r="E150" s="52"/>
      <c r="F150" s="52"/>
    </row>
    <row r="151" spans="1:6" x14ac:dyDescent="0.2">
      <c r="B151" s="280"/>
      <c r="C151" s="57" t="s">
        <v>76</v>
      </c>
      <c r="E151" s="52"/>
      <c r="F151" s="52"/>
    </row>
    <row r="152" spans="1:6" x14ac:dyDescent="0.2">
      <c r="B152" s="224" t="s">
        <v>77</v>
      </c>
      <c r="C152" s="58">
        <f>D55+D56+D60+D61+D62</f>
        <v>27250</v>
      </c>
      <c r="E152" s="52"/>
    </row>
    <row r="153" spans="1:6" x14ac:dyDescent="0.2">
      <c r="B153" s="224" t="s">
        <v>78</v>
      </c>
      <c r="C153" s="58">
        <f>C152*0.2</f>
        <v>5450</v>
      </c>
      <c r="E153" s="52"/>
    </row>
    <row r="154" spans="1:6" x14ac:dyDescent="0.2">
      <c r="B154" s="224"/>
      <c r="C154" s="59"/>
      <c r="E154" s="52"/>
    </row>
    <row r="155" spans="1:6" x14ac:dyDescent="0.2">
      <c r="B155" s="224"/>
      <c r="C155" s="60" t="s">
        <v>79</v>
      </c>
      <c r="E155" s="52"/>
    </row>
    <row r="156" spans="1:6" x14ac:dyDescent="0.2">
      <c r="B156" s="224" t="s">
        <v>80</v>
      </c>
      <c r="C156" s="61">
        <f>C7+C17+C26+C31+C36+C41</f>
        <v>2882</v>
      </c>
      <c r="E156" s="52"/>
    </row>
    <row r="157" spans="1:6" x14ac:dyDescent="0.2">
      <c r="B157" s="224" t="s">
        <v>81</v>
      </c>
      <c r="C157" s="61">
        <f>C12</f>
        <v>460</v>
      </c>
      <c r="E157" s="52"/>
    </row>
    <row r="158" spans="1:6" x14ac:dyDescent="0.2">
      <c r="B158" s="281"/>
      <c r="C158" s="62"/>
      <c r="E158" s="52"/>
    </row>
    <row r="159" spans="1:6" ht="12.75" thickBot="1" x14ac:dyDescent="0.25">
      <c r="B159" s="282" t="s">
        <v>82</v>
      </c>
      <c r="C159" s="63">
        <f>C153-C156-C157</f>
        <v>2108</v>
      </c>
      <c r="E159" s="52"/>
    </row>
    <row r="161" spans="1:9" x14ac:dyDescent="0.2">
      <c r="A161" s="53" t="s">
        <v>83</v>
      </c>
    </row>
    <row r="162" spans="1:9" ht="12.75" thickBot="1" x14ac:dyDescent="0.25">
      <c r="A162" s="53"/>
    </row>
    <row r="163" spans="1:9" x14ac:dyDescent="0.2">
      <c r="B163" s="56"/>
      <c r="C163" s="64" t="s">
        <v>84</v>
      </c>
      <c r="D163" s="64" t="s">
        <v>85</v>
      </c>
      <c r="E163" s="64" t="s">
        <v>86</v>
      </c>
      <c r="F163" s="64" t="s">
        <v>285</v>
      </c>
      <c r="G163" s="137" t="s">
        <v>286</v>
      </c>
    </row>
    <row r="164" spans="1:9" x14ac:dyDescent="0.2">
      <c r="B164" s="283" t="s">
        <v>200</v>
      </c>
      <c r="C164" s="55">
        <v>100</v>
      </c>
      <c r="D164" s="55">
        <v>100</v>
      </c>
      <c r="E164" s="55">
        <f>C164-D164</f>
        <v>0</v>
      </c>
      <c r="F164" s="65">
        <v>12.75</v>
      </c>
      <c r="G164" s="61">
        <f>F164*E164</f>
        <v>0</v>
      </c>
    </row>
    <row r="165" spans="1:9" x14ac:dyDescent="0.2">
      <c r="B165" s="283" t="s">
        <v>202</v>
      </c>
      <c r="C165" s="55">
        <v>150</v>
      </c>
      <c r="D165" s="55">
        <v>150</v>
      </c>
      <c r="E165" s="55">
        <f>C165-D165</f>
        <v>0</v>
      </c>
      <c r="F165" s="65">
        <v>63.5</v>
      </c>
      <c r="G165" s="61">
        <f>F165*E165</f>
        <v>0</v>
      </c>
    </row>
    <row r="166" spans="1:9" ht="12.75" thickBot="1" x14ac:dyDescent="0.25">
      <c r="B166" s="284" t="s">
        <v>203</v>
      </c>
      <c r="C166" s="143">
        <v>85</v>
      </c>
      <c r="D166" s="143">
        <v>76</v>
      </c>
      <c r="E166" s="143">
        <f>C166-D166</f>
        <v>9</v>
      </c>
      <c r="F166" s="285">
        <v>20</v>
      </c>
      <c r="G166" s="63">
        <f>F166*E166</f>
        <v>180</v>
      </c>
    </row>
    <row r="168" spans="1:9" ht="12.75" thickBot="1" x14ac:dyDescent="0.25">
      <c r="A168" s="53" t="s">
        <v>205</v>
      </c>
    </row>
    <row r="169" spans="1:9" x14ac:dyDescent="0.2">
      <c r="B169" s="56"/>
      <c r="C169" s="135" t="s">
        <v>206</v>
      </c>
      <c r="D169" s="135" t="s">
        <v>207</v>
      </c>
      <c r="E169" s="136" t="s">
        <v>29</v>
      </c>
      <c r="F169" s="135" t="s">
        <v>287</v>
      </c>
      <c r="I169" s="125"/>
    </row>
    <row r="170" spans="1:9" x14ac:dyDescent="0.2">
      <c r="B170" s="138" t="s">
        <v>112</v>
      </c>
      <c r="C170" s="55">
        <v>2500</v>
      </c>
      <c r="D170" s="55">
        <v>5</v>
      </c>
      <c r="E170" s="139">
        <f>1/D170</f>
        <v>0.2</v>
      </c>
      <c r="F170" s="141">
        <f>C170*E170/12</f>
        <v>41.666666666666664</v>
      </c>
    </row>
    <row r="171" spans="1:9" x14ac:dyDescent="0.2">
      <c r="B171" s="138" t="s">
        <v>194</v>
      </c>
      <c r="C171" s="55">
        <v>6000</v>
      </c>
      <c r="D171" s="55">
        <v>10</v>
      </c>
      <c r="E171" s="139">
        <f t="shared" ref="E171:E172" si="0">1/D171</f>
        <v>0.1</v>
      </c>
      <c r="F171" s="141">
        <f t="shared" ref="F171:F172" si="1">C171*E171/12</f>
        <v>50</v>
      </c>
    </row>
    <row r="172" spans="1:9" x14ac:dyDescent="0.2">
      <c r="B172" s="138" t="s">
        <v>208</v>
      </c>
      <c r="C172" s="55">
        <v>2300</v>
      </c>
      <c r="D172" s="55">
        <v>5</v>
      </c>
      <c r="E172" s="139">
        <f t="shared" si="0"/>
        <v>0.2</v>
      </c>
      <c r="F172" s="141">
        <f t="shared" si="1"/>
        <v>38.333333333333336</v>
      </c>
    </row>
    <row r="173" spans="1:9" ht="12.75" thickBot="1" x14ac:dyDescent="0.25">
      <c r="B173" s="142" t="s">
        <v>209</v>
      </c>
      <c r="C173" s="143"/>
      <c r="D173" s="143"/>
      <c r="E173" s="144"/>
      <c r="F173" s="145">
        <f>SUM(F170:F172)</f>
        <v>130</v>
      </c>
    </row>
    <row r="175" spans="1:9" x14ac:dyDescent="0.2">
      <c r="A175" s="53" t="s">
        <v>72</v>
      </c>
      <c r="G175" s="134"/>
    </row>
    <row r="176" spans="1:9" ht="12.75" thickBot="1" x14ac:dyDescent="0.25"/>
    <row r="177" spans="1:6" s="155" customFormat="1" ht="24" x14ac:dyDescent="0.2">
      <c r="A177" s="148" t="s">
        <v>51</v>
      </c>
      <c r="B177" s="149" t="s">
        <v>62</v>
      </c>
      <c r="C177" s="153" t="s">
        <v>53</v>
      </c>
      <c r="D177" s="154" t="s">
        <v>54</v>
      </c>
    </row>
    <row r="178" spans="1:6" x14ac:dyDescent="0.2">
      <c r="A178" s="126"/>
      <c r="B178" s="48"/>
      <c r="C178" s="47"/>
      <c r="D178" s="127"/>
    </row>
    <row r="179" spans="1:6" x14ac:dyDescent="0.2">
      <c r="A179" s="126">
        <v>445660</v>
      </c>
      <c r="B179" s="48" t="s">
        <v>88</v>
      </c>
      <c r="C179" s="47"/>
      <c r="D179" s="127">
        <f>C156</f>
        <v>2882</v>
      </c>
    </row>
    <row r="180" spans="1:6" x14ac:dyDescent="0.2">
      <c r="A180" s="126">
        <v>445620</v>
      </c>
      <c r="B180" s="48" t="s">
        <v>89</v>
      </c>
      <c r="C180" s="47"/>
      <c r="D180" s="127">
        <v>460</v>
      </c>
      <c r="F180" s="134"/>
    </row>
    <row r="181" spans="1:6" x14ac:dyDescent="0.2">
      <c r="A181" s="126">
        <v>445710</v>
      </c>
      <c r="B181" s="48" t="s">
        <v>64</v>
      </c>
      <c r="C181" s="47">
        <f>C153</f>
        <v>5450</v>
      </c>
      <c r="D181" s="127"/>
    </row>
    <row r="182" spans="1:6" x14ac:dyDescent="0.2">
      <c r="A182" s="126">
        <v>445510</v>
      </c>
      <c r="B182" s="48" t="s">
        <v>90</v>
      </c>
      <c r="C182" s="47"/>
      <c r="D182" s="127">
        <f>C159</f>
        <v>2108</v>
      </c>
      <c r="E182" s="134"/>
    </row>
    <row r="183" spans="1:6" x14ac:dyDescent="0.2">
      <c r="A183" s="150"/>
      <c r="B183" s="132" t="s">
        <v>91</v>
      </c>
      <c r="C183" s="55"/>
      <c r="D183" s="151"/>
    </row>
    <row r="184" spans="1:6" x14ac:dyDescent="0.2">
      <c r="A184" s="156"/>
      <c r="B184" s="140"/>
      <c r="C184" s="66"/>
      <c r="D184" s="157"/>
    </row>
    <row r="185" spans="1:6" x14ac:dyDescent="0.2">
      <c r="A185" s="158">
        <v>370000</v>
      </c>
      <c r="B185" s="50" t="s">
        <v>203</v>
      </c>
      <c r="C185" s="51">
        <f>E166*F166</f>
        <v>180</v>
      </c>
      <c r="D185" s="159"/>
    </row>
    <row r="186" spans="1:6" x14ac:dyDescent="0.2">
      <c r="A186" s="158">
        <v>603700</v>
      </c>
      <c r="B186" s="50" t="s">
        <v>204</v>
      </c>
      <c r="C186" s="51"/>
      <c r="D186" s="159">
        <f>SUM(C185:C185)</f>
        <v>180</v>
      </c>
      <c r="F186" s="134"/>
    </row>
    <row r="187" spans="1:6" x14ac:dyDescent="0.2">
      <c r="A187" s="158"/>
      <c r="B187" s="132" t="s">
        <v>93</v>
      </c>
      <c r="C187" s="51"/>
      <c r="D187" s="159"/>
    </row>
    <row r="188" spans="1:6" x14ac:dyDescent="0.2">
      <c r="A188" s="158"/>
      <c r="B188" s="50"/>
      <c r="C188" s="51"/>
      <c r="D188" s="159"/>
    </row>
    <row r="189" spans="1:6" x14ac:dyDescent="0.2">
      <c r="A189" s="158">
        <v>681100</v>
      </c>
      <c r="B189" s="67" t="s">
        <v>94</v>
      </c>
      <c r="C189" s="159">
        <f>D190+D191+D192</f>
        <v>130</v>
      </c>
      <c r="D189" s="286"/>
    </row>
    <row r="190" spans="1:6" x14ac:dyDescent="0.2">
      <c r="A190" s="158">
        <v>281830</v>
      </c>
      <c r="B190" s="67" t="s">
        <v>95</v>
      </c>
      <c r="C190" s="1"/>
      <c r="D190" s="287">
        <f>F170</f>
        <v>41.666666666666664</v>
      </c>
    </row>
    <row r="191" spans="1:6" x14ac:dyDescent="0.2">
      <c r="A191" s="158">
        <v>281840</v>
      </c>
      <c r="B191" s="67" t="s">
        <v>226</v>
      </c>
      <c r="C191" s="1"/>
      <c r="D191" s="287">
        <f>F171</f>
        <v>50</v>
      </c>
    </row>
    <row r="192" spans="1:6" x14ac:dyDescent="0.2">
      <c r="A192" s="158">
        <v>281500</v>
      </c>
      <c r="B192" s="67" t="s">
        <v>196</v>
      </c>
      <c r="C192" s="1"/>
      <c r="D192" s="287">
        <f>F172</f>
        <v>38.333333333333336</v>
      </c>
    </row>
    <row r="193" spans="1:4" x14ac:dyDescent="0.2">
      <c r="A193" s="158"/>
      <c r="B193" s="147" t="s">
        <v>210</v>
      </c>
      <c r="C193" s="50"/>
      <c r="D193" s="159"/>
    </row>
    <row r="194" spans="1:4" x14ac:dyDescent="0.2">
      <c r="A194" s="158"/>
      <c r="B194" s="67"/>
      <c r="C194" s="50"/>
      <c r="D194" s="159"/>
    </row>
    <row r="195" spans="1:4" x14ac:dyDescent="0.2">
      <c r="C195" s="52">
        <f>SUM(C179:C194)</f>
        <v>5760</v>
      </c>
      <c r="D195" s="52">
        <f>SUM(D179:D194)</f>
        <v>5760</v>
      </c>
    </row>
  </sheetData>
  <pageMargins left="0" right="0" top="0.15748031496062992" bottom="0.15748031496062992" header="0.31496062992125984" footer="0.31496062992125984"/>
  <pageSetup paperSize="9" orientation="portrait" verticalDpi="0" r:id="rId1"/>
  <rowBreaks count="3" manualBreakCount="3">
    <brk id="49" max="16383" man="1"/>
    <brk id="67" max="16383" man="1"/>
    <brk id="10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zoomScale="90" zoomScaleNormal="90" workbookViewId="0">
      <selection activeCell="T13" sqref="T13"/>
    </sheetView>
  </sheetViews>
  <sheetFormatPr baseColWidth="10" defaultRowHeight="15" x14ac:dyDescent="0.25"/>
  <cols>
    <col min="1" max="1" width="15.42578125" style="234" customWidth="1"/>
    <col min="2" max="2" width="12.42578125" style="234" customWidth="1"/>
    <col min="3" max="3" width="6.42578125" style="234" customWidth="1"/>
    <col min="4" max="4" width="11.42578125" style="234" customWidth="1"/>
    <col min="5" max="5" width="13.28515625" style="234" customWidth="1"/>
    <col min="6" max="6" width="6.28515625" style="234" customWidth="1"/>
    <col min="7" max="8" width="11.42578125" style="234" customWidth="1"/>
    <col min="9" max="9" width="7.140625" style="234" customWidth="1"/>
    <col min="10" max="11" width="11.42578125" style="234" customWidth="1"/>
    <col min="12" max="12" width="6.7109375" style="234" customWidth="1"/>
    <col min="13" max="13" width="14.42578125" style="234" customWidth="1"/>
    <col min="14" max="14" width="14" style="234" customWidth="1"/>
    <col min="15" max="15" width="12.7109375" style="234" customWidth="1"/>
    <col min="16" max="16384" width="11.42578125" style="234"/>
  </cols>
  <sheetData>
    <row r="1" spans="1:14" x14ac:dyDescent="0.25">
      <c r="A1" s="269" t="s">
        <v>99</v>
      </c>
      <c r="B1" s="269"/>
      <c r="C1" s="233"/>
      <c r="D1" s="269" t="s">
        <v>100</v>
      </c>
      <c r="E1" s="269"/>
      <c r="F1" s="233"/>
      <c r="G1" s="270" t="s">
        <v>101</v>
      </c>
      <c r="H1" s="270"/>
      <c r="I1" s="233"/>
      <c r="J1" s="270" t="s">
        <v>102</v>
      </c>
      <c r="K1" s="270"/>
      <c r="L1" s="233"/>
      <c r="M1" s="269" t="s">
        <v>103</v>
      </c>
      <c r="N1" s="269"/>
    </row>
    <row r="2" spans="1:14" ht="15.75" thickBot="1" x14ac:dyDescent="0.3">
      <c r="A2" s="235" t="s">
        <v>53</v>
      </c>
      <c r="B2" s="236" t="s">
        <v>54</v>
      </c>
      <c r="C2" s="233"/>
      <c r="D2" s="237" t="s">
        <v>53</v>
      </c>
      <c r="E2" s="238" t="s">
        <v>54</v>
      </c>
      <c r="F2" s="233"/>
      <c r="G2" s="73" t="s">
        <v>53</v>
      </c>
      <c r="H2" s="74" t="s">
        <v>54</v>
      </c>
      <c r="I2" s="233"/>
      <c r="J2" s="73" t="s">
        <v>53</v>
      </c>
      <c r="K2" s="167" t="s">
        <v>54</v>
      </c>
      <c r="L2" s="233"/>
      <c r="M2" s="237" t="s">
        <v>53</v>
      </c>
      <c r="N2" s="238" t="s">
        <v>54</v>
      </c>
    </row>
    <row r="3" spans="1:14" x14ac:dyDescent="0.25">
      <c r="A3" s="239">
        <v>3600</v>
      </c>
      <c r="B3" s="233">
        <v>3600</v>
      </c>
      <c r="C3" s="233"/>
      <c r="D3" s="240">
        <v>6200</v>
      </c>
      <c r="E3" s="241">
        <v>6200</v>
      </c>
      <c r="F3" s="233"/>
      <c r="G3" s="75">
        <v>2500</v>
      </c>
      <c r="H3" s="168">
        <v>2882</v>
      </c>
      <c r="I3" s="233"/>
      <c r="J3" s="75">
        <v>5450</v>
      </c>
      <c r="K3" s="76">
        <v>1200</v>
      </c>
      <c r="L3" s="233"/>
      <c r="M3" s="240">
        <v>27700</v>
      </c>
      <c r="N3" s="70">
        <v>3600</v>
      </c>
    </row>
    <row r="4" spans="1:14" x14ac:dyDescent="0.25">
      <c r="A4" s="239">
        <v>900</v>
      </c>
      <c r="B4" s="233">
        <v>15000</v>
      </c>
      <c r="C4" s="233"/>
      <c r="D4" s="239">
        <v>7200</v>
      </c>
      <c r="E4" s="242">
        <v>25500</v>
      </c>
      <c r="F4" s="233"/>
      <c r="G4" s="165">
        <v>84</v>
      </c>
      <c r="H4" s="76"/>
      <c r="I4" s="233"/>
      <c r="J4" s="165"/>
      <c r="K4" s="76">
        <v>4250</v>
      </c>
      <c r="L4" s="233"/>
      <c r="M4" s="239">
        <v>6200</v>
      </c>
      <c r="N4" s="70">
        <v>1600</v>
      </c>
    </row>
    <row r="5" spans="1:14" x14ac:dyDescent="0.25">
      <c r="A5" s="239">
        <v>5000</v>
      </c>
      <c r="B5" s="233">
        <v>900</v>
      </c>
      <c r="C5" s="233"/>
      <c r="D5" s="239">
        <v>25500</v>
      </c>
      <c r="E5" s="242"/>
      <c r="F5" s="233"/>
      <c r="G5" s="165">
        <v>44</v>
      </c>
      <c r="H5" s="169"/>
      <c r="I5" s="233"/>
      <c r="J5" s="165"/>
      <c r="K5" s="76"/>
      <c r="L5" s="233"/>
      <c r="M5" s="239">
        <v>25500</v>
      </c>
      <c r="N5" s="233">
        <v>400</v>
      </c>
    </row>
    <row r="6" spans="1:14" x14ac:dyDescent="0.25">
      <c r="A6" s="239"/>
      <c r="B6" s="233">
        <v>504</v>
      </c>
      <c r="C6" s="233"/>
      <c r="D6" s="239"/>
      <c r="E6" s="242"/>
      <c r="F6" s="233"/>
      <c r="G6" s="165">
        <v>68</v>
      </c>
      <c r="H6" s="76"/>
      <c r="I6" s="233"/>
      <c r="J6" s="165"/>
      <c r="K6" s="76"/>
      <c r="L6" s="233"/>
      <c r="M6" s="239"/>
      <c r="N6" s="233">
        <v>2200</v>
      </c>
    </row>
    <row r="7" spans="1:14" x14ac:dyDescent="0.25">
      <c r="A7" s="239"/>
      <c r="B7" s="233">
        <v>264</v>
      </c>
      <c r="C7" s="233"/>
      <c r="D7" s="239"/>
      <c r="E7" s="294" t="s">
        <v>294</v>
      </c>
      <c r="F7" s="233"/>
      <c r="G7" s="165">
        <v>160</v>
      </c>
      <c r="H7" s="76"/>
      <c r="I7" s="233"/>
      <c r="J7" s="165"/>
      <c r="K7" s="76"/>
      <c r="L7" s="233"/>
      <c r="M7" s="239"/>
      <c r="N7" s="233">
        <v>900</v>
      </c>
    </row>
    <row r="8" spans="1:14" x14ac:dyDescent="0.25">
      <c r="A8" s="239"/>
      <c r="B8" s="233">
        <v>408</v>
      </c>
      <c r="C8" s="233"/>
      <c r="D8" s="239"/>
      <c r="E8" s="233"/>
      <c r="F8" s="233"/>
      <c r="G8" s="165">
        <v>26</v>
      </c>
      <c r="H8" s="76"/>
      <c r="I8" s="233"/>
      <c r="J8" s="165"/>
      <c r="K8" s="76"/>
      <c r="L8" s="233"/>
      <c r="M8" s="239"/>
      <c r="N8" s="233">
        <v>5000</v>
      </c>
    </row>
    <row r="9" spans="1:14" x14ac:dyDescent="0.25">
      <c r="A9" s="239"/>
      <c r="B9" s="233">
        <v>960</v>
      </c>
      <c r="C9" s="233"/>
      <c r="D9" s="71"/>
      <c r="E9" s="71"/>
      <c r="F9" s="233"/>
      <c r="G9" s="165"/>
      <c r="H9" s="76"/>
      <c r="I9" s="233"/>
      <c r="J9" s="165"/>
      <c r="K9" s="166"/>
      <c r="L9" s="233"/>
      <c r="M9" s="239"/>
      <c r="N9" s="245">
        <v>1641.29</v>
      </c>
    </row>
    <row r="10" spans="1:14" x14ac:dyDescent="0.25">
      <c r="A10" s="239"/>
      <c r="B10" s="288">
        <v>156</v>
      </c>
      <c r="C10" s="233"/>
      <c r="D10" s="71"/>
      <c r="E10" s="71"/>
      <c r="F10" s="233"/>
      <c r="G10" s="70"/>
      <c r="H10" s="233"/>
      <c r="I10" s="233"/>
      <c r="J10" s="70"/>
      <c r="K10" s="71"/>
      <c r="L10" s="233"/>
      <c r="M10" s="288" t="s">
        <v>293</v>
      </c>
      <c r="N10" s="233"/>
    </row>
    <row r="11" spans="1:14" x14ac:dyDescent="0.25">
      <c r="A11" s="293" t="s">
        <v>295</v>
      </c>
      <c r="B11" s="288"/>
      <c r="C11" s="233"/>
      <c r="D11" s="71"/>
      <c r="E11" s="71"/>
      <c r="F11" s="233"/>
      <c r="G11" s="70"/>
      <c r="H11" s="233"/>
      <c r="I11" s="233"/>
      <c r="J11" s="70"/>
      <c r="K11" s="71"/>
      <c r="L11" s="233"/>
      <c r="M11" s="288"/>
      <c r="N11" s="233"/>
    </row>
    <row r="12" spans="1:14" x14ac:dyDescent="0.25">
      <c r="A12" s="70"/>
      <c r="B12" s="288"/>
      <c r="C12" s="233"/>
      <c r="D12" s="71"/>
      <c r="E12" s="71"/>
      <c r="F12" s="233"/>
      <c r="G12" s="70"/>
      <c r="H12" s="233"/>
      <c r="I12" s="233"/>
      <c r="J12" s="70"/>
      <c r="K12" s="71"/>
      <c r="L12" s="233"/>
      <c r="M12" s="288"/>
      <c r="N12" s="233"/>
    </row>
    <row r="13" spans="1:14" x14ac:dyDescent="0.25">
      <c r="A13" s="269" t="s">
        <v>97</v>
      </c>
      <c r="B13" s="269"/>
      <c r="C13" s="233"/>
      <c r="D13" s="269" t="s">
        <v>218</v>
      </c>
      <c r="E13" s="269"/>
      <c r="F13" s="233"/>
      <c r="G13" s="270" t="s">
        <v>217</v>
      </c>
      <c r="H13" s="270"/>
      <c r="I13" s="233"/>
      <c r="J13" s="269" t="s">
        <v>107</v>
      </c>
      <c r="K13" s="269"/>
      <c r="L13" s="233"/>
      <c r="M13" s="269" t="s">
        <v>216</v>
      </c>
      <c r="N13" s="269"/>
    </row>
    <row r="14" spans="1:14" ht="15.75" thickBot="1" x14ac:dyDescent="0.3">
      <c r="A14" s="235" t="s">
        <v>53</v>
      </c>
      <c r="B14" s="238" t="s">
        <v>54</v>
      </c>
      <c r="C14" s="233"/>
      <c r="D14" s="235" t="s">
        <v>53</v>
      </c>
      <c r="E14" s="236" t="s">
        <v>54</v>
      </c>
      <c r="F14" s="233"/>
      <c r="G14" s="73" t="s">
        <v>53</v>
      </c>
      <c r="H14" s="74" t="s">
        <v>54</v>
      </c>
      <c r="I14" s="233"/>
      <c r="J14" s="235" t="s">
        <v>53</v>
      </c>
      <c r="K14" s="238" t="s">
        <v>54</v>
      </c>
      <c r="L14" s="233"/>
      <c r="M14" s="235" t="s">
        <v>53</v>
      </c>
      <c r="N14" s="238" t="s">
        <v>54</v>
      </c>
    </row>
    <row r="15" spans="1:14" x14ac:dyDescent="0.25">
      <c r="A15" s="240"/>
      <c r="B15" s="233">
        <v>33500</v>
      </c>
      <c r="C15" s="233"/>
      <c r="D15" s="239"/>
      <c r="E15" s="233">
        <v>2760</v>
      </c>
      <c r="F15" s="233"/>
      <c r="G15" s="75">
        <v>460</v>
      </c>
      <c r="H15" s="76">
        <v>460</v>
      </c>
      <c r="I15" s="233"/>
      <c r="J15" s="240">
        <v>2200</v>
      </c>
      <c r="K15" s="233">
        <v>2200</v>
      </c>
      <c r="L15" s="233"/>
      <c r="M15" s="240">
        <v>2300</v>
      </c>
      <c r="N15" s="233"/>
    </row>
    <row r="16" spans="1:14" x14ac:dyDescent="0.25">
      <c r="A16" s="72"/>
      <c r="B16" s="71"/>
      <c r="C16" s="233"/>
      <c r="D16" s="233"/>
      <c r="E16" s="233"/>
      <c r="F16" s="233"/>
      <c r="G16" s="233"/>
      <c r="H16" s="233"/>
      <c r="I16" s="233"/>
      <c r="J16" s="239"/>
      <c r="K16" s="233">
        <v>2108</v>
      </c>
      <c r="L16" s="233"/>
    </row>
    <row r="17" spans="1:15" x14ac:dyDescent="0.25">
      <c r="A17" s="243">
        <f>B16-A16</f>
        <v>0</v>
      </c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88"/>
      <c r="N17" s="233"/>
    </row>
    <row r="18" spans="1:15" x14ac:dyDescent="0.25">
      <c r="A18" s="269" t="s">
        <v>214</v>
      </c>
      <c r="B18" s="269"/>
      <c r="C18" s="233"/>
      <c r="D18" s="269" t="s">
        <v>215</v>
      </c>
      <c r="E18" s="269"/>
      <c r="G18" s="269" t="s">
        <v>221</v>
      </c>
      <c r="H18" s="269"/>
      <c r="J18" s="269" t="s">
        <v>222</v>
      </c>
      <c r="K18" s="269"/>
      <c r="L18" s="233"/>
      <c r="M18" s="269" t="s">
        <v>223</v>
      </c>
      <c r="N18" s="269"/>
      <c r="O18" s="233"/>
    </row>
    <row r="19" spans="1:15" ht="15.75" thickBot="1" x14ac:dyDescent="0.3">
      <c r="A19" s="235" t="s">
        <v>53</v>
      </c>
      <c r="B19" s="238" t="s">
        <v>54</v>
      </c>
      <c r="C19" s="233"/>
      <c r="D19" s="235" t="s">
        <v>53</v>
      </c>
      <c r="E19" s="238" t="s">
        <v>54</v>
      </c>
      <c r="G19" s="235" t="s">
        <v>53</v>
      </c>
      <c r="H19" s="238" t="s">
        <v>54</v>
      </c>
      <c r="J19" s="235" t="s">
        <v>53</v>
      </c>
      <c r="K19" s="238" t="s">
        <v>54</v>
      </c>
      <c r="L19" s="233"/>
      <c r="M19" s="235" t="s">
        <v>53</v>
      </c>
      <c r="N19" s="238" t="s">
        <v>54</v>
      </c>
      <c r="O19" s="233"/>
    </row>
    <row r="20" spans="1:15" x14ac:dyDescent="0.25">
      <c r="A20" s="240">
        <v>6000</v>
      </c>
      <c r="B20" s="233"/>
      <c r="C20" s="233"/>
      <c r="D20" s="240">
        <v>2500</v>
      </c>
      <c r="E20" s="233"/>
      <c r="G20" s="240"/>
      <c r="H20" s="233">
        <v>500</v>
      </c>
      <c r="J20" s="240"/>
      <c r="K20" s="233">
        <v>600</v>
      </c>
      <c r="L20" s="233"/>
      <c r="N20" s="233">
        <v>38.33</v>
      </c>
      <c r="O20" s="233"/>
    </row>
    <row r="21" spans="1:15" x14ac:dyDescent="0.25">
      <c r="A21" s="72"/>
      <c r="B21" s="71"/>
      <c r="C21" s="233"/>
      <c r="H21" s="234">
        <v>41.67</v>
      </c>
      <c r="J21" s="233"/>
      <c r="K21" s="233">
        <v>50</v>
      </c>
      <c r="L21" s="233"/>
      <c r="M21" s="233"/>
      <c r="N21" s="233"/>
      <c r="O21" s="233"/>
    </row>
    <row r="22" spans="1:15" x14ac:dyDescent="0.25">
      <c r="A22" s="243">
        <f>B21-A21</f>
        <v>0</v>
      </c>
      <c r="B22" s="233"/>
      <c r="C22" s="233"/>
      <c r="D22" s="233"/>
      <c r="E22" s="288"/>
      <c r="F22" s="233"/>
      <c r="G22" s="233"/>
      <c r="H22" s="288"/>
      <c r="I22" s="233"/>
      <c r="J22" s="233"/>
      <c r="K22" s="233"/>
      <c r="L22" s="233"/>
      <c r="M22" s="233"/>
      <c r="N22" s="233"/>
    </row>
    <row r="23" spans="1:15" x14ac:dyDescent="0.25">
      <c r="A23" s="269" t="s">
        <v>229</v>
      </c>
      <c r="B23" s="269"/>
      <c r="C23" s="233"/>
      <c r="D23" s="269" t="s">
        <v>292</v>
      </c>
      <c r="E23" s="269"/>
      <c r="F23" s="233"/>
      <c r="G23" s="269" t="s">
        <v>224</v>
      </c>
      <c r="H23" s="269"/>
      <c r="I23" s="233"/>
      <c r="J23" s="269" t="s">
        <v>289</v>
      </c>
      <c r="K23" s="269"/>
      <c r="L23" s="233"/>
      <c r="M23" s="269" t="s">
        <v>104</v>
      </c>
      <c r="N23" s="269"/>
    </row>
    <row r="24" spans="1:15" ht="15.75" thickBot="1" x14ac:dyDescent="0.3">
      <c r="A24" s="235" t="s">
        <v>53</v>
      </c>
      <c r="B24" s="238" t="s">
        <v>54</v>
      </c>
      <c r="C24" s="233"/>
      <c r="D24" s="237" t="s">
        <v>53</v>
      </c>
      <c r="E24" s="238" t="s">
        <v>54</v>
      </c>
      <c r="F24" s="233"/>
      <c r="G24" s="237" t="s">
        <v>53</v>
      </c>
      <c r="H24" s="238" t="s">
        <v>54</v>
      </c>
      <c r="I24" s="233"/>
      <c r="J24" s="235" t="s">
        <v>53</v>
      </c>
      <c r="K24" s="238" t="s">
        <v>54</v>
      </c>
      <c r="L24" s="233"/>
      <c r="M24" s="235" t="s">
        <v>53</v>
      </c>
      <c r="N24" s="238" t="s">
        <v>54</v>
      </c>
    </row>
    <row r="25" spans="1:15" x14ac:dyDescent="0.25">
      <c r="A25" s="240">
        <v>220</v>
      </c>
      <c r="B25" s="233"/>
      <c r="C25" s="233"/>
      <c r="D25" s="240">
        <v>130</v>
      </c>
      <c r="E25" s="233"/>
      <c r="F25" s="233"/>
      <c r="G25" s="240"/>
      <c r="H25" s="233">
        <v>180</v>
      </c>
      <c r="I25" s="233"/>
      <c r="J25" s="240">
        <v>12500</v>
      </c>
      <c r="K25" s="233"/>
      <c r="L25" s="233"/>
      <c r="M25" s="240">
        <v>900</v>
      </c>
      <c r="N25" s="233"/>
    </row>
    <row r="26" spans="1:15" x14ac:dyDescent="0.25">
      <c r="A26" s="239"/>
      <c r="B26" s="233"/>
      <c r="C26" s="233"/>
      <c r="D26" s="233"/>
      <c r="E26" s="233"/>
      <c r="F26" s="233"/>
      <c r="G26" s="70"/>
      <c r="H26" s="288"/>
      <c r="I26" s="233"/>
      <c r="J26" s="239"/>
      <c r="K26" s="233"/>
      <c r="L26" s="233"/>
      <c r="M26" s="269"/>
      <c r="N26" s="269"/>
    </row>
    <row r="27" spans="1:15" x14ac:dyDescent="0.25">
      <c r="A27" s="233"/>
      <c r="B27" s="288"/>
      <c r="C27" s="233"/>
      <c r="D27" s="233"/>
      <c r="E27" s="233"/>
      <c r="F27" s="233"/>
      <c r="G27" s="233"/>
      <c r="H27" s="233"/>
      <c r="I27" s="233"/>
      <c r="J27" s="288"/>
      <c r="K27" s="233"/>
      <c r="L27" s="233"/>
      <c r="M27" s="233"/>
      <c r="N27" s="233"/>
    </row>
    <row r="28" spans="1:15" x14ac:dyDescent="0.25">
      <c r="A28" s="269" t="s">
        <v>105</v>
      </c>
      <c r="B28" s="269"/>
      <c r="C28" s="233"/>
      <c r="D28" s="232" t="s">
        <v>213</v>
      </c>
      <c r="E28" s="232"/>
      <c r="F28" s="233"/>
      <c r="G28" s="232" t="s">
        <v>212</v>
      </c>
      <c r="H28" s="232"/>
      <c r="I28" s="233"/>
      <c r="J28" s="270" t="s">
        <v>98</v>
      </c>
      <c r="K28" s="270"/>
      <c r="L28" s="233"/>
      <c r="M28" s="269" t="s">
        <v>219</v>
      </c>
      <c r="N28" s="269"/>
    </row>
    <row r="29" spans="1:15" ht="15.75" thickBot="1" x14ac:dyDescent="0.3">
      <c r="A29" s="235" t="s">
        <v>53</v>
      </c>
      <c r="B29" s="238" t="s">
        <v>54</v>
      </c>
      <c r="C29" s="233"/>
      <c r="D29" s="235" t="s">
        <v>53</v>
      </c>
      <c r="E29" s="238" t="s">
        <v>54</v>
      </c>
      <c r="F29" s="233"/>
      <c r="G29" s="235" t="s">
        <v>53</v>
      </c>
      <c r="H29" s="238" t="s">
        <v>54</v>
      </c>
      <c r="I29" s="233"/>
      <c r="J29" s="170" t="s">
        <v>53</v>
      </c>
      <c r="K29" s="74" t="s">
        <v>54</v>
      </c>
      <c r="L29" s="233"/>
      <c r="M29" s="235" t="s">
        <v>53</v>
      </c>
      <c r="N29" s="238" t="s">
        <v>54</v>
      </c>
    </row>
    <row r="30" spans="1:15" x14ac:dyDescent="0.25">
      <c r="A30" s="240">
        <v>420</v>
      </c>
      <c r="B30" s="233"/>
      <c r="C30" s="233"/>
      <c r="D30" s="240">
        <v>800</v>
      </c>
      <c r="E30" s="233"/>
      <c r="F30" s="233"/>
      <c r="G30" s="240">
        <v>340</v>
      </c>
      <c r="H30" s="233"/>
      <c r="I30" s="233"/>
      <c r="J30" s="75">
        <v>1641.29</v>
      </c>
      <c r="K30" s="76">
        <v>1641.29</v>
      </c>
      <c r="L30" s="233"/>
      <c r="M30" s="240">
        <v>2170</v>
      </c>
      <c r="N30" s="233"/>
    </row>
    <row r="31" spans="1:15" x14ac:dyDescent="0.25">
      <c r="A31" s="72"/>
      <c r="B31" s="233"/>
      <c r="C31" s="233"/>
      <c r="D31" s="239"/>
      <c r="E31" s="233"/>
      <c r="F31" s="233"/>
      <c r="G31" s="239"/>
      <c r="H31" s="233"/>
      <c r="I31" s="233"/>
      <c r="J31" s="165"/>
      <c r="K31" s="76"/>
      <c r="L31" s="233"/>
    </row>
    <row r="32" spans="1:15" x14ac:dyDescent="0.25">
      <c r="A32" s="233"/>
      <c r="B32" s="233"/>
      <c r="C32" s="233"/>
      <c r="D32" s="233"/>
      <c r="E32" s="233"/>
      <c r="F32" s="233"/>
      <c r="G32" s="233"/>
      <c r="H32" s="233"/>
      <c r="I32" s="233"/>
      <c r="J32" s="233"/>
      <c r="K32" s="233"/>
      <c r="L32" s="233"/>
    </row>
    <row r="33" spans="1:14" x14ac:dyDescent="0.25">
      <c r="A33" s="233"/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</row>
    <row r="34" spans="1:14" x14ac:dyDescent="0.25">
      <c r="A34" s="269" t="s">
        <v>106</v>
      </c>
      <c r="B34" s="269"/>
      <c r="C34" s="233"/>
      <c r="D34" s="269" t="s">
        <v>288</v>
      </c>
      <c r="E34" s="269"/>
      <c r="F34" s="233"/>
      <c r="G34" s="269" t="s">
        <v>227</v>
      </c>
      <c r="H34" s="269"/>
      <c r="I34" s="233"/>
      <c r="J34" s="269" t="s">
        <v>220</v>
      </c>
      <c r="K34" s="269"/>
      <c r="L34" s="233"/>
      <c r="M34" s="269" t="s">
        <v>231</v>
      </c>
      <c r="N34" s="269"/>
    </row>
    <row r="35" spans="1:14" ht="15.75" thickBot="1" x14ac:dyDescent="0.3">
      <c r="A35" s="235" t="s">
        <v>53</v>
      </c>
      <c r="B35" s="238" t="s">
        <v>54</v>
      </c>
      <c r="C35" s="233"/>
      <c r="D35" s="235" t="s">
        <v>53</v>
      </c>
      <c r="E35" s="238" t="s">
        <v>54</v>
      </c>
      <c r="F35" s="233"/>
      <c r="G35" s="235" t="s">
        <v>53</v>
      </c>
      <c r="H35" s="238" t="s">
        <v>54</v>
      </c>
      <c r="I35" s="233"/>
      <c r="J35" s="235" t="s">
        <v>53</v>
      </c>
      <c r="K35" s="238" t="s">
        <v>54</v>
      </c>
      <c r="L35" s="233"/>
      <c r="M35" s="235" t="s">
        <v>53</v>
      </c>
      <c r="N35" s="238" t="s">
        <v>54</v>
      </c>
    </row>
    <row r="36" spans="1:14" x14ac:dyDescent="0.25">
      <c r="A36" s="240"/>
      <c r="B36" s="233">
        <v>1800</v>
      </c>
      <c r="C36" s="233"/>
      <c r="D36" s="240"/>
      <c r="E36" s="233">
        <v>4200</v>
      </c>
      <c r="F36" s="233"/>
      <c r="G36" s="240">
        <v>563.89</v>
      </c>
      <c r="H36" s="233"/>
      <c r="I36" s="233"/>
      <c r="J36" s="240">
        <v>84.68</v>
      </c>
      <c r="K36" s="233"/>
      <c r="L36" s="233"/>
      <c r="M36" s="240">
        <v>126.95</v>
      </c>
      <c r="N36" s="233"/>
    </row>
    <row r="37" spans="1:14" x14ac:dyDescent="0.25">
      <c r="A37" s="239"/>
      <c r="B37" s="233">
        <v>4700</v>
      </c>
      <c r="C37" s="233"/>
      <c r="D37" s="239"/>
      <c r="E37" s="233">
        <v>12750</v>
      </c>
      <c r="F37" s="233"/>
      <c r="G37" s="233"/>
      <c r="H37" s="233"/>
      <c r="I37" s="233"/>
      <c r="J37" s="239"/>
      <c r="K37" s="233"/>
      <c r="L37" s="233"/>
      <c r="M37" s="239"/>
      <c r="N37" s="233"/>
    </row>
    <row r="38" spans="1:14" x14ac:dyDescent="0.25">
      <c r="A38" s="233"/>
      <c r="B38" s="288"/>
      <c r="C38" s="233"/>
      <c r="D38" s="298" t="s">
        <v>297</v>
      </c>
      <c r="E38" s="233">
        <v>3800</v>
      </c>
      <c r="F38" s="233"/>
    </row>
    <row r="39" spans="1:14" x14ac:dyDescent="0.25">
      <c r="A39" s="232"/>
      <c r="B39" s="232"/>
      <c r="C39" s="233"/>
      <c r="D39" s="232"/>
      <c r="E39" s="232"/>
      <c r="F39" s="233"/>
      <c r="L39" s="233"/>
    </row>
    <row r="40" spans="1:14" x14ac:dyDescent="0.25">
      <c r="A40" s="269" t="s">
        <v>230</v>
      </c>
      <c r="B40" s="269"/>
      <c r="C40" s="233"/>
      <c r="D40" s="269" t="s">
        <v>290</v>
      </c>
      <c r="E40" s="269"/>
      <c r="F40" s="233"/>
      <c r="G40" s="269" t="s">
        <v>225</v>
      </c>
      <c r="H40" s="269"/>
      <c r="I40" s="233"/>
      <c r="J40" s="269" t="s">
        <v>228</v>
      </c>
      <c r="K40" s="269"/>
      <c r="L40" s="233"/>
      <c r="M40" s="269" t="s">
        <v>279</v>
      </c>
      <c r="N40" s="269"/>
    </row>
    <row r="41" spans="1:14" ht="15.75" thickBot="1" x14ac:dyDescent="0.3">
      <c r="A41" s="235" t="s">
        <v>53</v>
      </c>
      <c r="B41" s="238" t="s">
        <v>54</v>
      </c>
      <c r="C41" s="233"/>
      <c r="D41" s="237" t="s">
        <v>53</v>
      </c>
      <c r="E41" s="238" t="s">
        <v>54</v>
      </c>
      <c r="F41" s="233"/>
      <c r="G41" s="237" t="s">
        <v>53</v>
      </c>
      <c r="H41" s="238" t="s">
        <v>54</v>
      </c>
      <c r="I41" s="233"/>
      <c r="J41" s="235" t="s">
        <v>53</v>
      </c>
      <c r="K41" s="238" t="s">
        <v>54</v>
      </c>
      <c r="L41" s="233"/>
      <c r="M41" s="235" t="s">
        <v>53</v>
      </c>
      <c r="N41" s="238" t="s">
        <v>54</v>
      </c>
    </row>
    <row r="42" spans="1:14" x14ac:dyDescent="0.25">
      <c r="A42" s="240">
        <v>92.23</v>
      </c>
      <c r="B42" s="233"/>
      <c r="C42" s="233"/>
      <c r="D42" s="240">
        <v>180</v>
      </c>
      <c r="E42" s="233"/>
      <c r="F42" s="233"/>
      <c r="G42" s="240">
        <v>130</v>
      </c>
      <c r="H42" s="233"/>
      <c r="I42" s="233"/>
      <c r="J42" s="240">
        <v>1600</v>
      </c>
      <c r="K42" s="233">
        <v>404.1</v>
      </c>
      <c r="L42" s="233"/>
      <c r="M42" s="240">
        <v>400</v>
      </c>
      <c r="N42" s="295">
        <v>400</v>
      </c>
    </row>
    <row r="43" spans="1:14" x14ac:dyDescent="0.25">
      <c r="A43" s="239"/>
      <c r="B43" s="233"/>
      <c r="C43" s="233"/>
      <c r="F43" s="233"/>
      <c r="G43" s="239"/>
      <c r="H43" s="233"/>
      <c r="I43" s="233"/>
      <c r="J43" s="239"/>
      <c r="K43" s="244">
        <v>1600</v>
      </c>
      <c r="L43" s="233"/>
      <c r="M43" s="239"/>
      <c r="N43" s="297">
        <v>84.63</v>
      </c>
    </row>
    <row r="44" spans="1:14" x14ac:dyDescent="0.25">
      <c r="K44" s="233">
        <v>656.12</v>
      </c>
      <c r="M44" s="298" t="s">
        <v>296</v>
      </c>
      <c r="N44" s="297">
        <v>39.974999999999994</v>
      </c>
    </row>
    <row r="45" spans="1:14" x14ac:dyDescent="0.25">
      <c r="M45" s="296"/>
      <c r="N45" s="297">
        <v>126.95</v>
      </c>
    </row>
    <row r="46" spans="1:14" x14ac:dyDescent="0.25">
      <c r="J46" s="299" t="s">
        <v>280</v>
      </c>
      <c r="M46" s="296"/>
      <c r="N46" s="297">
        <v>84.68</v>
      </c>
    </row>
    <row r="48" spans="1:14" x14ac:dyDescent="0.25">
      <c r="A48" s="233"/>
      <c r="B48" s="233"/>
      <c r="C48" s="233"/>
      <c r="D48" s="71"/>
      <c r="E48" s="233"/>
      <c r="F48" s="233"/>
      <c r="G48" s="233"/>
      <c r="H48" s="233"/>
      <c r="I48" s="233"/>
      <c r="J48" s="233"/>
      <c r="K48" s="71"/>
      <c r="L48" s="233"/>
      <c r="N48" s="71"/>
    </row>
    <row r="49" spans="1:14" x14ac:dyDescent="0.25">
      <c r="A49" s="269"/>
      <c r="B49" s="269"/>
      <c r="C49" s="233"/>
      <c r="F49" s="233"/>
      <c r="G49" s="233"/>
      <c r="H49" s="71"/>
      <c r="I49" s="233"/>
      <c r="N49" s="233"/>
    </row>
    <row r="50" spans="1:14" x14ac:dyDescent="0.25">
      <c r="A50" s="269"/>
      <c r="B50" s="269"/>
      <c r="C50" s="233"/>
      <c r="I50" s="233"/>
      <c r="J50" s="233"/>
      <c r="K50" s="233"/>
      <c r="L50" s="233"/>
      <c r="M50" s="233"/>
      <c r="N50" s="233"/>
    </row>
    <row r="51" spans="1:14" x14ac:dyDescent="0.25">
      <c r="A51" s="269"/>
      <c r="B51" s="269"/>
    </row>
    <row r="52" spans="1:14" x14ac:dyDescent="0.25">
      <c r="A52" s="269"/>
      <c r="B52" s="269"/>
    </row>
    <row r="53" spans="1:14" x14ac:dyDescent="0.25">
      <c r="A53" s="269"/>
      <c r="B53" s="269"/>
    </row>
    <row r="54" spans="1:14" x14ac:dyDescent="0.25">
      <c r="A54" s="269"/>
      <c r="B54" s="269"/>
      <c r="D54" s="239"/>
      <c r="E54" s="233"/>
    </row>
  </sheetData>
  <mergeCells count="40">
    <mergeCell ref="J13:K13"/>
    <mergeCell ref="J40:K40"/>
    <mergeCell ref="G40:H40"/>
    <mergeCell ref="D40:E40"/>
    <mergeCell ref="G34:H34"/>
    <mergeCell ref="D34:E34"/>
    <mergeCell ref="A34:B34"/>
    <mergeCell ref="A28:B28"/>
    <mergeCell ref="A40:B40"/>
    <mergeCell ref="M34:N34"/>
    <mergeCell ref="J28:K28"/>
    <mergeCell ref="M28:N28"/>
    <mergeCell ref="J34:K34"/>
    <mergeCell ref="A50:B50"/>
    <mergeCell ref="A52:B52"/>
    <mergeCell ref="A53:B53"/>
    <mergeCell ref="A54:B54"/>
    <mergeCell ref="A13:B13"/>
    <mergeCell ref="D18:E18"/>
    <mergeCell ref="G13:H13"/>
    <mergeCell ref="A18:B18"/>
    <mergeCell ref="M13:N13"/>
    <mergeCell ref="A1:B1"/>
    <mergeCell ref="D1:E1"/>
    <mergeCell ref="G1:H1"/>
    <mergeCell ref="J1:K1"/>
    <mergeCell ref="M1:N1"/>
    <mergeCell ref="G18:H18"/>
    <mergeCell ref="D23:E23"/>
    <mergeCell ref="G23:H23"/>
    <mergeCell ref="D13:E13"/>
    <mergeCell ref="J18:K18"/>
    <mergeCell ref="M18:N18"/>
    <mergeCell ref="A23:B23"/>
    <mergeCell ref="J23:K23"/>
    <mergeCell ref="M23:N23"/>
    <mergeCell ref="M26:N26"/>
    <mergeCell ref="A49:B49"/>
    <mergeCell ref="M40:N40"/>
    <mergeCell ref="A51:B5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7"/>
  <sheetViews>
    <sheetView workbookViewId="0">
      <selection activeCell="G11" sqref="G11"/>
    </sheetView>
  </sheetViews>
  <sheetFormatPr baseColWidth="10" defaultRowHeight="15" x14ac:dyDescent="0.25"/>
  <cols>
    <col min="1" max="1" width="11.42578125" style="79"/>
    <col min="2" max="2" width="44.7109375" style="2" customWidth="1"/>
    <col min="3" max="4" width="12.85546875" style="2" bestFit="1" customWidth="1"/>
    <col min="5" max="6" width="11.42578125" style="2"/>
    <col min="7" max="7" width="11.85546875" style="2" customWidth="1"/>
    <col min="8" max="16384" width="11.42578125" style="2"/>
  </cols>
  <sheetData>
    <row r="2" spans="1:5" ht="17.25" customHeight="1" x14ac:dyDescent="0.25">
      <c r="A2" s="271" t="s">
        <v>108</v>
      </c>
      <c r="B2" s="271"/>
      <c r="C2" s="271"/>
      <c r="D2" s="271"/>
    </row>
    <row r="3" spans="1:5" ht="12.75" customHeight="1" thickBot="1" x14ac:dyDescent="0.3"/>
    <row r="4" spans="1:5" ht="15" customHeight="1" x14ac:dyDescent="0.25">
      <c r="A4" s="246"/>
      <c r="B4" s="247"/>
      <c r="C4" s="149" t="s">
        <v>109</v>
      </c>
      <c r="D4" s="248" t="s">
        <v>110</v>
      </c>
    </row>
    <row r="5" spans="1:5" ht="16.5" customHeight="1" x14ac:dyDescent="0.2">
      <c r="A5" s="249">
        <v>101000</v>
      </c>
      <c r="B5" s="250" t="s">
        <v>111</v>
      </c>
      <c r="C5" s="251"/>
      <c r="D5" s="252">
        <v>33500</v>
      </c>
      <c r="E5" s="80"/>
    </row>
    <row r="6" spans="1:5" ht="16.5" customHeight="1" x14ac:dyDescent="0.2">
      <c r="A6" s="249">
        <v>215000</v>
      </c>
      <c r="B6" s="250" t="s">
        <v>281</v>
      </c>
      <c r="C6" s="251">
        <v>2300</v>
      </c>
      <c r="D6" s="252"/>
      <c r="E6" s="80"/>
    </row>
    <row r="7" spans="1:5" ht="16.5" customHeight="1" x14ac:dyDescent="0.2">
      <c r="A7" s="249">
        <v>218300</v>
      </c>
      <c r="B7" s="250" t="s">
        <v>112</v>
      </c>
      <c r="C7" s="251">
        <v>2500</v>
      </c>
      <c r="D7" s="252"/>
      <c r="E7" s="80"/>
    </row>
    <row r="8" spans="1:5" ht="16.5" customHeight="1" x14ac:dyDescent="0.2">
      <c r="A8" s="249">
        <v>218400</v>
      </c>
      <c r="B8" s="48" t="s">
        <v>194</v>
      </c>
      <c r="C8" s="251">
        <v>6000</v>
      </c>
      <c r="D8" s="252"/>
      <c r="E8" s="80"/>
    </row>
    <row r="9" spans="1:5" ht="16.5" customHeight="1" x14ac:dyDescent="0.2">
      <c r="A9" s="249">
        <v>281500</v>
      </c>
      <c r="B9" s="250" t="s">
        <v>282</v>
      </c>
      <c r="C9" s="251"/>
      <c r="D9" s="252">
        <v>38.33</v>
      </c>
      <c r="E9" s="80"/>
    </row>
    <row r="10" spans="1:5" ht="16.5" customHeight="1" x14ac:dyDescent="0.2">
      <c r="A10" s="249">
        <v>281830</v>
      </c>
      <c r="B10" s="250" t="s">
        <v>113</v>
      </c>
      <c r="C10" s="251"/>
      <c r="D10" s="252">
        <v>541.66999999999996</v>
      </c>
      <c r="E10" s="80"/>
    </row>
    <row r="11" spans="1:5" ht="16.5" customHeight="1" x14ac:dyDescent="0.2">
      <c r="A11" s="249">
        <v>281840</v>
      </c>
      <c r="B11" s="250" t="s">
        <v>283</v>
      </c>
      <c r="C11" s="251"/>
      <c r="D11" s="252">
        <v>650</v>
      </c>
      <c r="E11" s="80"/>
    </row>
    <row r="12" spans="1:5" ht="16.5" customHeight="1" x14ac:dyDescent="0.2">
      <c r="A12" s="249">
        <v>370000</v>
      </c>
      <c r="B12" s="250" t="s">
        <v>298</v>
      </c>
      <c r="C12" s="251">
        <v>180</v>
      </c>
      <c r="D12" s="252"/>
      <c r="E12" s="80"/>
    </row>
    <row r="13" spans="1:5" ht="16.5" customHeight="1" x14ac:dyDescent="0.2">
      <c r="A13" s="249">
        <v>401000</v>
      </c>
      <c r="B13" s="250" t="s">
        <v>57</v>
      </c>
      <c r="C13" s="251"/>
      <c r="D13" s="252">
        <v>12292</v>
      </c>
      <c r="E13" s="80"/>
    </row>
    <row r="14" spans="1:5" ht="16.5" customHeight="1" x14ac:dyDescent="0.2">
      <c r="A14" s="249">
        <v>404000</v>
      </c>
      <c r="B14" s="250" t="s">
        <v>60</v>
      </c>
      <c r="C14" s="251"/>
      <c r="D14" s="252">
        <v>2760</v>
      </c>
      <c r="E14" s="80"/>
    </row>
    <row r="15" spans="1:5" ht="16.5" customHeight="1" x14ac:dyDescent="0.2">
      <c r="A15" s="249">
        <v>411000</v>
      </c>
      <c r="B15" s="250" t="s">
        <v>114</v>
      </c>
      <c r="C15" s="251">
        <v>7200</v>
      </c>
      <c r="D15" s="252"/>
      <c r="E15" s="80"/>
    </row>
    <row r="16" spans="1:5" ht="16.5" customHeight="1" x14ac:dyDescent="0.2">
      <c r="A16" s="249">
        <v>431000</v>
      </c>
      <c r="B16" s="250" t="s">
        <v>115</v>
      </c>
      <c r="C16" s="251"/>
      <c r="D16" s="252">
        <v>1060.22</v>
      </c>
      <c r="E16" s="80"/>
    </row>
    <row r="17" spans="1:8" ht="16.5" customHeight="1" x14ac:dyDescent="0.2">
      <c r="A17" s="249">
        <v>437000</v>
      </c>
      <c r="B17" s="250" t="s">
        <v>299</v>
      </c>
      <c r="C17" s="251"/>
      <c r="D17" s="252">
        <v>336.24</v>
      </c>
      <c r="E17" s="80"/>
    </row>
    <row r="18" spans="1:8" ht="16.5" customHeight="1" x14ac:dyDescent="0.2">
      <c r="A18" s="249">
        <v>445510</v>
      </c>
      <c r="B18" s="250" t="s">
        <v>117</v>
      </c>
      <c r="C18" s="251"/>
      <c r="D18" s="252">
        <v>2108</v>
      </c>
      <c r="E18" s="80"/>
    </row>
    <row r="19" spans="1:8" ht="16.5" customHeight="1" x14ac:dyDescent="0.2">
      <c r="A19" s="249">
        <v>512000</v>
      </c>
      <c r="B19" s="250" t="s">
        <v>118</v>
      </c>
      <c r="C19" s="251">
        <v>44058.71</v>
      </c>
      <c r="D19" s="252"/>
      <c r="E19" s="80"/>
    </row>
    <row r="20" spans="1:8" ht="16.5" customHeight="1" x14ac:dyDescent="0.2">
      <c r="A20" s="249">
        <v>603700</v>
      </c>
      <c r="B20" s="250" t="s">
        <v>92</v>
      </c>
      <c r="C20" s="251"/>
      <c r="D20" s="252">
        <v>180</v>
      </c>
      <c r="E20" s="80"/>
    </row>
    <row r="21" spans="1:8" ht="16.5" customHeight="1" x14ac:dyDescent="0.2">
      <c r="A21" s="249">
        <v>606100</v>
      </c>
      <c r="B21" s="250" t="s">
        <v>96</v>
      </c>
      <c r="C21" s="251">
        <v>130</v>
      </c>
      <c r="D21" s="252"/>
      <c r="E21" s="80"/>
    </row>
    <row r="22" spans="1:8" ht="16.5" customHeight="1" x14ac:dyDescent="0.2">
      <c r="A22" s="249">
        <v>606400</v>
      </c>
      <c r="B22" s="250" t="s">
        <v>58</v>
      </c>
      <c r="C22" s="251">
        <v>220</v>
      </c>
      <c r="D22" s="252"/>
      <c r="E22" s="80"/>
    </row>
    <row r="23" spans="1:8" ht="16.5" customHeight="1" x14ac:dyDescent="0.2">
      <c r="A23" s="249">
        <v>607000</v>
      </c>
      <c r="B23" s="250" t="s">
        <v>300</v>
      </c>
      <c r="C23" s="251">
        <v>12500</v>
      </c>
      <c r="D23" s="252"/>
      <c r="E23" s="80"/>
    </row>
    <row r="24" spans="1:8" ht="16.5" customHeight="1" x14ac:dyDescent="0.2">
      <c r="A24" s="249">
        <v>616000</v>
      </c>
      <c r="B24" s="250" t="s">
        <v>119</v>
      </c>
      <c r="C24" s="251">
        <v>900</v>
      </c>
      <c r="D24" s="252"/>
      <c r="E24" s="80"/>
    </row>
    <row r="25" spans="1:8" ht="16.5" customHeight="1" x14ac:dyDescent="0.2">
      <c r="A25" s="249">
        <v>622600</v>
      </c>
      <c r="B25" s="250" t="s">
        <v>59</v>
      </c>
      <c r="C25" s="254">
        <v>420</v>
      </c>
      <c r="D25" s="255"/>
      <c r="E25" s="80"/>
      <c r="G25" s="83"/>
      <c r="H25" s="83"/>
    </row>
    <row r="26" spans="1:8" ht="16.5" customHeight="1" x14ac:dyDescent="0.2">
      <c r="A26" s="249">
        <v>622700</v>
      </c>
      <c r="B26" s="48" t="s">
        <v>175</v>
      </c>
      <c r="C26" s="254">
        <v>800</v>
      </c>
      <c r="D26" s="255"/>
      <c r="E26" s="80"/>
    </row>
    <row r="27" spans="1:8" ht="16.5" customHeight="1" x14ac:dyDescent="0.2">
      <c r="A27" s="249">
        <v>626000</v>
      </c>
      <c r="B27" s="48" t="s">
        <v>59</v>
      </c>
      <c r="C27" s="254">
        <v>340</v>
      </c>
      <c r="D27" s="255"/>
      <c r="E27" s="80"/>
    </row>
    <row r="28" spans="1:8" ht="16.5" customHeight="1" x14ac:dyDescent="0.2">
      <c r="A28" s="249">
        <v>641000</v>
      </c>
      <c r="B28" s="250" t="s">
        <v>120</v>
      </c>
      <c r="C28" s="254">
        <v>2170</v>
      </c>
      <c r="D28" s="255"/>
      <c r="E28" s="80"/>
    </row>
    <row r="29" spans="1:8" ht="16.5" customHeight="1" x14ac:dyDescent="0.2">
      <c r="A29" s="249">
        <v>645100</v>
      </c>
      <c r="B29" s="250" t="s">
        <v>121</v>
      </c>
      <c r="C29" s="254">
        <v>563.89</v>
      </c>
      <c r="D29" s="255"/>
      <c r="E29" s="80"/>
    </row>
    <row r="30" spans="1:8" ht="16.5" customHeight="1" x14ac:dyDescent="0.2">
      <c r="A30" s="249">
        <v>645200</v>
      </c>
      <c r="B30" s="48" t="s">
        <v>284</v>
      </c>
      <c r="C30" s="254">
        <v>84.68</v>
      </c>
      <c r="D30" s="255"/>
      <c r="E30" s="80"/>
    </row>
    <row r="31" spans="1:8" ht="16.5" customHeight="1" x14ac:dyDescent="0.2">
      <c r="A31" s="249">
        <v>645300</v>
      </c>
      <c r="B31" s="250" t="s">
        <v>122</v>
      </c>
      <c r="C31" s="254">
        <v>126.95</v>
      </c>
      <c r="D31" s="255"/>
      <c r="E31" s="80"/>
    </row>
    <row r="32" spans="1:8" ht="16.5" customHeight="1" x14ac:dyDescent="0.2">
      <c r="A32" s="249">
        <v>645400</v>
      </c>
      <c r="B32" s="250" t="s">
        <v>123</v>
      </c>
      <c r="C32" s="254">
        <v>92.23</v>
      </c>
      <c r="D32" s="255"/>
      <c r="E32" s="80"/>
    </row>
    <row r="33" spans="1:5" ht="16.5" customHeight="1" x14ac:dyDescent="0.2">
      <c r="A33" s="249">
        <v>681100</v>
      </c>
      <c r="B33" s="250" t="s">
        <v>124</v>
      </c>
      <c r="C33" s="254">
        <v>130</v>
      </c>
      <c r="D33" s="255"/>
      <c r="E33" s="80"/>
    </row>
    <row r="34" spans="1:5" ht="16.5" customHeight="1" x14ac:dyDescent="0.25">
      <c r="A34" s="249">
        <v>706000</v>
      </c>
      <c r="B34" s="250" t="s">
        <v>66</v>
      </c>
      <c r="C34" s="253"/>
      <c r="D34" s="255">
        <v>6500</v>
      </c>
      <c r="E34" s="80"/>
    </row>
    <row r="35" spans="1:5" ht="16.5" customHeight="1" x14ac:dyDescent="0.25">
      <c r="A35" s="249">
        <v>707000</v>
      </c>
      <c r="B35" s="250" t="s">
        <v>301</v>
      </c>
      <c r="C35" s="253"/>
      <c r="D35" s="255">
        <v>20750</v>
      </c>
      <c r="E35" s="80"/>
    </row>
    <row r="36" spans="1:5" x14ac:dyDescent="0.25">
      <c r="A36" s="126"/>
      <c r="B36" s="48"/>
      <c r="C36" s="48"/>
      <c r="D36" s="82"/>
      <c r="E36" s="80"/>
    </row>
    <row r="37" spans="1:5" ht="15.75" thickBot="1" x14ac:dyDescent="0.3">
      <c r="A37" s="256"/>
      <c r="B37" s="199" t="s">
        <v>268</v>
      </c>
      <c r="C37" s="257">
        <f>SUM(C5:C36)</f>
        <v>80716.459999999977</v>
      </c>
      <c r="D37" s="258">
        <f>SUM(D5:D36)</f>
        <v>80716.459999999992</v>
      </c>
    </row>
  </sheetData>
  <mergeCells count="1">
    <mergeCell ref="A2:D2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opLeftCell="A8" workbookViewId="0">
      <selection activeCell="I17" sqref="I17"/>
    </sheetView>
  </sheetViews>
  <sheetFormatPr baseColWidth="10" defaultRowHeight="15" x14ac:dyDescent="0.25"/>
  <cols>
    <col min="1" max="1" width="37.140625" customWidth="1"/>
    <col min="2" max="2" width="11.85546875" customWidth="1"/>
    <col min="3" max="3" width="12.140625" customWidth="1"/>
    <col min="6" max="6" width="38.42578125" bestFit="1" customWidth="1"/>
  </cols>
  <sheetData>
    <row r="1" spans="1:2" ht="21" x14ac:dyDescent="0.35">
      <c r="A1" s="272" t="s">
        <v>125</v>
      </c>
      <c r="B1" s="273"/>
    </row>
    <row r="3" spans="1:2" ht="15.75" thickBot="1" x14ac:dyDescent="0.3"/>
    <row r="4" spans="1:2" ht="18.75" x14ac:dyDescent="0.3">
      <c r="A4" s="84" t="s">
        <v>126</v>
      </c>
      <c r="B4" s="85"/>
    </row>
    <row r="5" spans="1:2" ht="18.75" x14ac:dyDescent="0.3">
      <c r="A5" s="86"/>
      <c r="B5" s="87"/>
    </row>
    <row r="6" spans="1:2" x14ac:dyDescent="0.25">
      <c r="A6" s="88" t="s">
        <v>65</v>
      </c>
      <c r="B6" s="89">
        <v>20750</v>
      </c>
    </row>
    <row r="7" spans="1:2" x14ac:dyDescent="0.25">
      <c r="A7" s="88" t="s">
        <v>66</v>
      </c>
      <c r="B7" s="89">
        <v>6500</v>
      </c>
    </row>
    <row r="8" spans="1:2" x14ac:dyDescent="0.25">
      <c r="A8" s="88" t="s">
        <v>127</v>
      </c>
      <c r="B8" s="90">
        <f>SUM(B6:B7)</f>
        <v>27250</v>
      </c>
    </row>
    <row r="9" spans="1:2" ht="18.75" x14ac:dyDescent="0.3">
      <c r="A9" s="88"/>
      <c r="B9" s="91"/>
    </row>
    <row r="10" spans="1:2" ht="18.75" x14ac:dyDescent="0.3">
      <c r="A10" s="92" t="s">
        <v>128</v>
      </c>
      <c r="B10" s="91"/>
    </row>
    <row r="11" spans="1:2" ht="18.75" x14ac:dyDescent="0.3">
      <c r="A11" s="86"/>
      <c r="B11" s="91"/>
    </row>
    <row r="12" spans="1:2" x14ac:dyDescent="0.25">
      <c r="A12" s="88" t="s">
        <v>55</v>
      </c>
      <c r="B12" s="90">
        <v>12500</v>
      </c>
    </row>
    <row r="13" spans="1:2" x14ac:dyDescent="0.25">
      <c r="A13" s="88" t="s">
        <v>129</v>
      </c>
      <c r="B13" s="90">
        <v>-180</v>
      </c>
    </row>
    <row r="14" spans="1:2" x14ac:dyDescent="0.25">
      <c r="A14" s="88" t="s">
        <v>130</v>
      </c>
      <c r="B14" s="90">
        <v>2810</v>
      </c>
    </row>
    <row r="15" spans="1:2" x14ac:dyDescent="0.25">
      <c r="A15" s="88" t="s">
        <v>131</v>
      </c>
      <c r="B15" s="90"/>
    </row>
    <row r="16" spans="1:2" x14ac:dyDescent="0.25">
      <c r="A16" s="88" t="s">
        <v>132</v>
      </c>
      <c r="B16" s="90">
        <v>2170</v>
      </c>
    </row>
    <row r="17" spans="1:3" x14ac:dyDescent="0.25">
      <c r="A17" s="88" t="s">
        <v>302</v>
      </c>
      <c r="B17" s="90">
        <v>867.75</v>
      </c>
    </row>
    <row r="18" spans="1:3" x14ac:dyDescent="0.25">
      <c r="A18" s="88" t="s">
        <v>133</v>
      </c>
      <c r="B18" s="90">
        <v>130</v>
      </c>
    </row>
    <row r="19" spans="1:3" x14ac:dyDescent="0.25">
      <c r="A19" s="93" t="s">
        <v>134</v>
      </c>
      <c r="B19" s="89">
        <f>SUM(B12:B18)</f>
        <v>18297.75</v>
      </c>
    </row>
    <row r="20" spans="1:3" ht="15.75" x14ac:dyDescent="0.25">
      <c r="A20" s="92" t="s">
        <v>135</v>
      </c>
      <c r="B20" s="89">
        <f>B8-B19</f>
        <v>8952.25</v>
      </c>
    </row>
    <row r="21" spans="1:3" ht="18.75" x14ac:dyDescent="0.3">
      <c r="A21" s="86"/>
      <c r="B21" s="87"/>
    </row>
    <row r="22" spans="1:3" x14ac:dyDescent="0.25">
      <c r="A22" s="93" t="s">
        <v>136</v>
      </c>
      <c r="B22" s="94"/>
    </row>
    <row r="23" spans="1:3" x14ac:dyDescent="0.25">
      <c r="A23" s="93" t="s">
        <v>137</v>
      </c>
      <c r="B23" s="95">
        <f>balance!C34</f>
        <v>0</v>
      </c>
    </row>
    <row r="24" spans="1:3" x14ac:dyDescent="0.25">
      <c r="A24" s="93" t="s">
        <v>138</v>
      </c>
      <c r="B24" s="95">
        <f>-B23</f>
        <v>0</v>
      </c>
    </row>
    <row r="25" spans="1:3" x14ac:dyDescent="0.25">
      <c r="A25" s="88"/>
      <c r="B25" s="96"/>
    </row>
    <row r="26" spans="1:3" x14ac:dyDescent="0.25">
      <c r="A26" s="93" t="s">
        <v>139</v>
      </c>
      <c r="B26" s="94"/>
    </row>
    <row r="27" spans="1:3" x14ac:dyDescent="0.25">
      <c r="A27" s="93" t="s">
        <v>140</v>
      </c>
      <c r="B27" s="94"/>
    </row>
    <row r="28" spans="1:3" x14ac:dyDescent="0.25">
      <c r="A28" s="93" t="s">
        <v>141</v>
      </c>
      <c r="B28" s="94"/>
    </row>
    <row r="29" spans="1:3" x14ac:dyDescent="0.25">
      <c r="A29" s="88"/>
      <c r="B29" s="94"/>
    </row>
    <row r="30" spans="1:3" x14ac:dyDescent="0.25">
      <c r="A30" s="88" t="s">
        <v>142</v>
      </c>
      <c r="B30" s="94"/>
    </row>
    <row r="31" spans="1:3" x14ac:dyDescent="0.25">
      <c r="A31" s="88" t="s">
        <v>143</v>
      </c>
      <c r="B31" s="94"/>
    </row>
    <row r="32" spans="1:3" ht="16.5" thickBot="1" x14ac:dyDescent="0.3">
      <c r="A32" s="97" t="s">
        <v>144</v>
      </c>
      <c r="B32" s="98">
        <f>B20</f>
        <v>8952.25</v>
      </c>
      <c r="C32" s="99"/>
    </row>
    <row r="33" spans="1:2" x14ac:dyDescent="0.25">
      <c r="A33" s="100"/>
      <c r="B33" s="100"/>
    </row>
  </sheetData>
  <mergeCells count="1">
    <mergeCell ref="A1:B1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="90" zoomScaleNormal="90" workbookViewId="0">
      <selection activeCell="J21" sqref="J21"/>
    </sheetView>
  </sheetViews>
  <sheetFormatPr baseColWidth="10" defaultRowHeight="15" x14ac:dyDescent="0.25"/>
  <cols>
    <col min="1" max="1" width="27.85546875" customWidth="1"/>
    <col min="2" max="2" width="12.7109375" customWidth="1"/>
    <col min="4" max="4" width="12.7109375" customWidth="1"/>
    <col min="5" max="5" width="27" customWidth="1"/>
    <col min="6" max="6" width="12.7109375" customWidth="1"/>
    <col min="8" max="8" width="12.7109375" bestFit="1" customWidth="1"/>
    <col min="10" max="10" width="48.85546875" bestFit="1" customWidth="1"/>
  </cols>
  <sheetData>
    <row r="1" spans="1:6" ht="21.75" thickBot="1" x14ac:dyDescent="0.4">
      <c r="A1" s="274" t="s">
        <v>145</v>
      </c>
      <c r="B1" s="275"/>
      <c r="C1" s="275"/>
      <c r="D1" s="275"/>
      <c r="E1" s="275"/>
      <c r="F1" s="276"/>
    </row>
    <row r="3" spans="1:6" ht="15.75" thickBot="1" x14ac:dyDescent="0.3"/>
    <row r="4" spans="1:6" ht="21" x14ac:dyDescent="0.35">
      <c r="A4" s="277" t="s">
        <v>146</v>
      </c>
      <c r="B4" s="278"/>
      <c r="C4" s="278"/>
      <c r="D4" s="279"/>
      <c r="E4" s="277" t="s">
        <v>147</v>
      </c>
      <c r="F4" s="279"/>
    </row>
    <row r="5" spans="1:6" x14ac:dyDescent="0.25">
      <c r="A5" s="101"/>
      <c r="B5" s="77"/>
      <c r="C5" s="77"/>
      <c r="D5" s="102"/>
      <c r="E5" s="101"/>
      <c r="F5" s="102"/>
    </row>
    <row r="6" spans="1:6" x14ac:dyDescent="0.25">
      <c r="A6" s="101"/>
      <c r="B6" s="103" t="s">
        <v>1</v>
      </c>
      <c r="C6" s="103" t="s">
        <v>148</v>
      </c>
      <c r="D6" s="104" t="s">
        <v>149</v>
      </c>
      <c r="E6" s="101"/>
      <c r="F6" s="102"/>
    </row>
    <row r="7" spans="1:6" ht="18.75" x14ac:dyDescent="0.3">
      <c r="A7" s="105" t="s">
        <v>150</v>
      </c>
      <c r="B7" s="78"/>
      <c r="C7" s="78"/>
      <c r="D7" s="106"/>
      <c r="E7" s="105" t="s">
        <v>151</v>
      </c>
      <c r="F7" s="102"/>
    </row>
    <row r="8" spans="1:6" x14ac:dyDescent="0.25">
      <c r="A8" s="101"/>
      <c r="B8" s="69"/>
      <c r="C8" s="69"/>
      <c r="D8" s="94"/>
      <c r="E8" s="88"/>
      <c r="F8" s="94"/>
    </row>
    <row r="9" spans="1:6" x14ac:dyDescent="0.25">
      <c r="A9" s="101" t="s">
        <v>152</v>
      </c>
      <c r="E9" s="88" t="s">
        <v>111</v>
      </c>
      <c r="F9" s="90">
        <v>33500</v>
      </c>
    </row>
    <row r="10" spans="1:6" x14ac:dyDescent="0.25">
      <c r="A10" s="101" t="s">
        <v>153</v>
      </c>
      <c r="B10" s="69">
        <f>2300+2500+6000</f>
        <v>10800</v>
      </c>
      <c r="C10" s="69">
        <f>38.33+541.67+650</f>
        <v>1230</v>
      </c>
      <c r="D10" s="94">
        <f>B10-C10</f>
        <v>9570</v>
      </c>
      <c r="E10" s="88" t="s">
        <v>154</v>
      </c>
      <c r="F10" s="109"/>
    </row>
    <row r="11" spans="1:6" x14ac:dyDescent="0.25">
      <c r="A11" s="101" t="s">
        <v>155</v>
      </c>
      <c r="B11" s="107"/>
      <c r="C11" s="107"/>
      <c r="D11" s="108"/>
      <c r="E11" s="88" t="s">
        <v>156</v>
      </c>
      <c r="F11" s="90">
        <v>8952.25</v>
      </c>
    </row>
    <row r="12" spans="1:6" x14ac:dyDescent="0.25">
      <c r="A12" s="110" t="s">
        <v>73</v>
      </c>
      <c r="B12" s="107">
        <f>SUM(B10:B11)</f>
        <v>10800</v>
      </c>
      <c r="C12" s="107">
        <f>SUM(C10:C11)</f>
        <v>1230</v>
      </c>
      <c r="D12" s="108">
        <f>SUM(D10:D11)</f>
        <v>9570</v>
      </c>
      <c r="E12" s="93" t="s">
        <v>73</v>
      </c>
      <c r="F12" s="90">
        <f>SUM(F9:F11)</f>
        <v>42452.25</v>
      </c>
    </row>
    <row r="13" spans="1:6" x14ac:dyDescent="0.25">
      <c r="A13" s="101"/>
      <c r="B13" s="69"/>
      <c r="C13" s="69"/>
      <c r="D13" s="94"/>
      <c r="E13" s="88"/>
      <c r="F13" s="90"/>
    </row>
    <row r="14" spans="1:6" ht="18.75" x14ac:dyDescent="0.3">
      <c r="A14" s="105" t="s">
        <v>157</v>
      </c>
      <c r="B14" s="69"/>
      <c r="C14" s="69"/>
      <c r="D14" s="94"/>
      <c r="E14" s="105" t="s">
        <v>158</v>
      </c>
      <c r="F14" s="90"/>
    </row>
    <row r="15" spans="1:6" x14ac:dyDescent="0.25">
      <c r="A15" s="101"/>
      <c r="B15" s="69"/>
      <c r="C15" s="69"/>
      <c r="D15" s="94"/>
      <c r="E15" s="88"/>
      <c r="F15" s="90"/>
    </row>
    <row r="16" spans="1:6" x14ac:dyDescent="0.25">
      <c r="A16" s="101" t="s">
        <v>87</v>
      </c>
      <c r="B16" s="107">
        <v>180</v>
      </c>
      <c r="C16" s="107"/>
      <c r="D16" s="108">
        <v>180</v>
      </c>
      <c r="E16" s="88"/>
      <c r="F16" s="90"/>
    </row>
    <row r="17" spans="1:8" x14ac:dyDescent="0.25">
      <c r="A17" s="101" t="s">
        <v>159</v>
      </c>
      <c r="B17" s="111">
        <v>7200</v>
      </c>
      <c r="C17" s="111"/>
      <c r="D17" s="90">
        <v>7200</v>
      </c>
      <c r="E17" s="112"/>
      <c r="F17" s="113"/>
    </row>
    <row r="18" spans="1:8" x14ac:dyDescent="0.25">
      <c r="A18" s="101" t="s">
        <v>160</v>
      </c>
      <c r="B18" s="111">
        <v>44058.71</v>
      </c>
      <c r="C18" s="111"/>
      <c r="D18" s="90">
        <f>B18</f>
        <v>44058.71</v>
      </c>
      <c r="E18" s="88" t="s">
        <v>161</v>
      </c>
      <c r="F18" s="90">
        <v>12292</v>
      </c>
    </row>
    <row r="19" spans="1:8" x14ac:dyDescent="0.25">
      <c r="A19" s="114"/>
      <c r="B19" s="111"/>
      <c r="C19" s="111"/>
      <c r="D19" s="90"/>
      <c r="E19" s="88" t="s">
        <v>162</v>
      </c>
      <c r="F19" s="90">
        <v>2760</v>
      </c>
    </row>
    <row r="20" spans="1:8" x14ac:dyDescent="0.25">
      <c r="A20" s="110" t="s">
        <v>73</v>
      </c>
      <c r="B20" s="115">
        <f>SUM(B16:B19)</f>
        <v>51438.71</v>
      </c>
      <c r="C20" s="116"/>
      <c r="D20" s="115">
        <f>SUM(D16:D19)</f>
        <v>51438.71</v>
      </c>
      <c r="E20" s="112"/>
      <c r="F20" s="90"/>
    </row>
    <row r="21" spans="1:8" x14ac:dyDescent="0.25">
      <c r="A21" s="110"/>
      <c r="B21" s="111"/>
      <c r="C21" s="111"/>
      <c r="D21" s="90"/>
      <c r="E21" s="88" t="s">
        <v>163</v>
      </c>
      <c r="F21" s="90">
        <f>1060.22+336.24+2108</f>
        <v>3504.46</v>
      </c>
    </row>
    <row r="22" spans="1:8" x14ac:dyDescent="0.25">
      <c r="A22" s="117"/>
      <c r="B22" s="118"/>
      <c r="C22" s="118"/>
      <c r="D22" s="119"/>
      <c r="E22" s="93" t="s">
        <v>73</v>
      </c>
      <c r="F22" s="90">
        <f>SUM(F16:F21)</f>
        <v>18556.46</v>
      </c>
    </row>
    <row r="23" spans="1:8" ht="19.5" thickBot="1" x14ac:dyDescent="0.35">
      <c r="A23" s="120" t="s">
        <v>164</v>
      </c>
      <c r="B23" s="121">
        <f>B12+B20+B22</f>
        <v>62238.71</v>
      </c>
      <c r="C23" s="121">
        <f>C12</f>
        <v>1230</v>
      </c>
      <c r="D23" s="121">
        <f>D12+D20+D22</f>
        <v>61008.71</v>
      </c>
      <c r="E23" s="122" t="s">
        <v>164</v>
      </c>
      <c r="F23" s="123">
        <f>F12+F22</f>
        <v>61008.71</v>
      </c>
      <c r="H23" s="124"/>
    </row>
  </sheetData>
  <mergeCells count="3">
    <mergeCell ref="A1:F1"/>
    <mergeCell ref="A4:D4"/>
    <mergeCell ref="E4:F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7" sqref="D7"/>
    </sheetView>
  </sheetViews>
  <sheetFormatPr baseColWidth="10" defaultRowHeight="15" x14ac:dyDescent="0.25"/>
  <sheetData>
    <row r="1" spans="1:1" x14ac:dyDescent="0.25">
      <c r="A1">
        <v>433.33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1</vt:i4>
      </vt:variant>
    </vt:vector>
  </HeadingPairs>
  <TitlesOfParts>
    <vt:vector size="10" baseType="lpstr">
      <vt:lpstr> bulletin non-cadre</vt:lpstr>
      <vt:lpstr>Déclarations</vt:lpstr>
      <vt:lpstr>Les écritures</vt:lpstr>
      <vt:lpstr>journaux</vt:lpstr>
      <vt:lpstr>Comptes dv</vt:lpstr>
      <vt:lpstr>balance</vt:lpstr>
      <vt:lpstr>compte de resultats COMPTA</vt:lpstr>
      <vt:lpstr>bilan COMPTA</vt:lpstr>
      <vt:lpstr>Feuil1</vt:lpstr>
      <vt:lpstr>' bulletin non-cadre'!_Toc409093540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ARKHOS</dc:creator>
  <cp:lastModifiedBy>alain henry</cp:lastModifiedBy>
  <cp:lastPrinted>2016-01-11T14:37:38Z</cp:lastPrinted>
  <dcterms:created xsi:type="dcterms:W3CDTF">2015-03-28T14:18:36Z</dcterms:created>
  <dcterms:modified xsi:type="dcterms:W3CDTF">2017-04-14T12:38:07Z</dcterms:modified>
</cp:coreProperties>
</file>