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KHOS\Desktop\foad paie\PAIE N1\PAIE N1 V5 Le bulletin simplifié\DOCUMENTS\"/>
    </mc:Choice>
  </mc:AlternateContent>
  <bookViews>
    <workbookView xWindow="0" yWindow="0" windowWidth="24000" windowHeight="9510" activeTab="2" xr2:uid="{2CDD76BD-2964-405C-B9B8-D38D49F646F8}"/>
  </bookViews>
  <sheets>
    <sheet name="Bulletin non-cadre" sheetId="7" r:id="rId1"/>
    <sheet name=" bulletin simplif non-cadre" sheetId="8" state="hidden" r:id="rId2"/>
    <sheet name=" bulletin cadre" sheetId="2" r:id="rId3"/>
    <sheet name="bulletin cadre simplifié" sheetId="3" state="hidden" r:id="rId4"/>
    <sheet name="Décomposition non-cadre" sheetId="9" r:id="rId5"/>
    <sheet name="Décomposition cadre" sheetId="10" r:id="rId6"/>
    <sheet name=" enonce NC" sheetId="6" state="hidden" r:id="rId7"/>
  </sheets>
  <externalReferences>
    <externalReference r:id="rId8"/>
    <externalReference r:id="rId9"/>
  </externalReferences>
  <definedNames>
    <definedName name="_Toc409093540" localSheetId="2">' bulletin cadre'!$A$1</definedName>
    <definedName name="_Toc409093540" localSheetId="1">' bulletin simplif non-cadre'!$A$1</definedName>
    <definedName name="_Toc409093540" localSheetId="6">' enonce NC'!$A$1</definedName>
    <definedName name="_Toc409093540" localSheetId="0">'Bulletin non-cadre'!$A$1</definedName>
    <definedName name="_Toc409093540" localSheetId="5">'Décomposition cadre'!#REF!</definedName>
    <definedName name="_Toc409093540" localSheetId="4">'Décomposition non-cadre'!#REF!</definedName>
  </definedNames>
  <calcPr calcId="171027" iterateDelta="1E-4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2" l="1"/>
  <c r="K30" i="2"/>
  <c r="J26" i="2"/>
  <c r="K26" i="2" s="1"/>
  <c r="I26" i="2"/>
  <c r="J25" i="2"/>
  <c r="I25" i="2"/>
  <c r="L23" i="2"/>
  <c r="L22" i="2"/>
  <c r="J22" i="2"/>
  <c r="I22" i="2"/>
  <c r="L21" i="2"/>
  <c r="J21" i="2"/>
  <c r="I21" i="2"/>
  <c r="L19" i="2"/>
  <c r="K19" i="2"/>
  <c r="L16" i="2"/>
  <c r="J16" i="2"/>
  <c r="I16" i="2"/>
  <c r="L14" i="2"/>
  <c r="K14" i="2"/>
  <c r="J14" i="2"/>
  <c r="I14" i="2"/>
  <c r="L13" i="2"/>
  <c r="J13" i="2"/>
  <c r="I13" i="2"/>
  <c r="L12" i="2"/>
  <c r="J12" i="2"/>
  <c r="I12" i="2"/>
  <c r="L10" i="2"/>
  <c r="K10" i="2"/>
  <c r="L9" i="2"/>
  <c r="K9" i="2"/>
  <c r="J9" i="2"/>
  <c r="I9" i="2"/>
  <c r="L8" i="2"/>
  <c r="I8" i="2"/>
  <c r="K11" i="2"/>
  <c r="K15" i="2"/>
  <c r="K17" i="2"/>
  <c r="K18" i="2"/>
  <c r="K21" i="2"/>
  <c r="K22" i="2"/>
  <c r="K23" i="2"/>
  <c r="K24" i="2"/>
  <c r="L7" i="2"/>
  <c r="I7" i="2"/>
  <c r="B24" i="2"/>
  <c r="F30" i="2"/>
  <c r="D30" i="2"/>
  <c r="D32" i="7"/>
  <c r="E25" i="7"/>
  <c r="L28" i="7"/>
  <c r="L23" i="7"/>
  <c r="J22" i="7"/>
  <c r="J21" i="7"/>
  <c r="J18" i="7"/>
  <c r="I18" i="7"/>
  <c r="I17" i="7"/>
  <c r="K17" i="7" s="1"/>
  <c r="J14" i="7"/>
  <c r="I14" i="7"/>
  <c r="J13" i="7"/>
  <c r="K13" i="7" s="1"/>
  <c r="I13" i="7"/>
  <c r="K10" i="7"/>
  <c r="K11" i="7"/>
  <c r="K12" i="7"/>
  <c r="K15" i="7"/>
  <c r="K16" i="7"/>
  <c r="K19" i="7"/>
  <c r="K20" i="7"/>
  <c r="K23" i="7"/>
  <c r="J12" i="7"/>
  <c r="I12" i="7"/>
  <c r="I10" i="7"/>
  <c r="K9" i="7"/>
  <c r="J9" i="7"/>
  <c r="I9" i="7"/>
  <c r="K8" i="7"/>
  <c r="J8" i="7"/>
  <c r="I8" i="7"/>
  <c r="I7" i="7"/>
  <c r="I3" i="7"/>
  <c r="B8" i="7"/>
  <c r="B9" i="7"/>
  <c r="B10" i="7" s="1"/>
  <c r="B11" i="7" s="1"/>
  <c r="B12" i="7" s="1"/>
  <c r="B7" i="7"/>
  <c r="B7" i="2"/>
  <c r="B20" i="2"/>
  <c r="B17" i="2"/>
  <c r="B15" i="2"/>
  <c r="B16" i="2"/>
  <c r="B14" i="2"/>
  <c r="B12" i="2"/>
  <c r="B13" i="2" s="1"/>
  <c r="B25" i="7"/>
  <c r="B24" i="7"/>
  <c r="B23" i="7"/>
  <c r="B22" i="7"/>
  <c r="B20" i="7"/>
  <c r="B19" i="7"/>
  <c r="B16" i="7"/>
  <c r="B15" i="7"/>
  <c r="B14" i="7"/>
  <c r="B13" i="7"/>
  <c r="K25" i="2" l="1"/>
  <c r="K16" i="2"/>
  <c r="K13" i="2"/>
  <c r="K12" i="2"/>
  <c r="K18" i="7"/>
  <c r="K14" i="7"/>
  <c r="D48" i="9" l="1"/>
  <c r="E28" i="9"/>
  <c r="D28" i="9"/>
  <c r="E21" i="9"/>
  <c r="D21" i="9"/>
  <c r="E18" i="9"/>
  <c r="D18" i="9"/>
  <c r="D53" i="10"/>
  <c r="E25" i="10"/>
  <c r="D25" i="10"/>
  <c r="E19" i="10"/>
  <c r="D19" i="10"/>
  <c r="L28" i="2" l="1"/>
  <c r="I22" i="8"/>
  <c r="K28" i="2" l="1"/>
  <c r="E28" i="8" l="1"/>
  <c r="I16" i="8"/>
  <c r="C16" i="8"/>
  <c r="I8" i="8"/>
  <c r="C8" i="8"/>
  <c r="F20" i="7"/>
  <c r="I25" i="3"/>
  <c r="E24" i="3"/>
  <c r="I17" i="3"/>
  <c r="C17" i="3"/>
  <c r="I15" i="3"/>
  <c r="E15" i="3" s="1"/>
  <c r="C15" i="3"/>
  <c r="D15" i="3" s="1"/>
  <c r="I14" i="3"/>
  <c r="C14" i="3"/>
  <c r="I13" i="3"/>
  <c r="E13" i="3" s="1"/>
  <c r="C13" i="3"/>
  <c r="D13" i="3" s="1"/>
  <c r="I11" i="3"/>
  <c r="E10" i="3"/>
  <c r="D10" i="3"/>
  <c r="I9" i="3"/>
  <c r="C9" i="3"/>
  <c r="E8" i="3"/>
  <c r="I7" i="3"/>
  <c r="B3" i="3"/>
  <c r="B38" i="2"/>
  <c r="F38" i="2" s="1"/>
  <c r="F20" i="2"/>
  <c r="F19" i="2"/>
  <c r="F17" i="2"/>
  <c r="D16" i="2"/>
  <c r="D15" i="2"/>
  <c r="D14" i="2"/>
  <c r="F12" i="2"/>
  <c r="B11" i="2"/>
  <c r="F11" i="2" s="1"/>
  <c r="F6" i="2"/>
  <c r="D6" i="2"/>
  <c r="B31" i="2" l="1"/>
  <c r="F31" i="2" s="1"/>
  <c r="B32" i="2" s="1"/>
  <c r="B27" i="2"/>
  <c r="B9" i="3"/>
  <c r="E9" i="3" s="1"/>
  <c r="B27" i="3" s="1"/>
  <c r="B25" i="3"/>
  <c r="E25" i="3" s="1"/>
  <c r="F22" i="7"/>
  <c r="B14" i="3"/>
  <c r="B17" i="3" s="1"/>
  <c r="E17" i="3" s="1"/>
  <c r="B23" i="3"/>
  <c r="D23" i="3" s="1"/>
  <c r="B22" i="3"/>
  <c r="E22" i="3" s="1"/>
  <c r="F37" i="2"/>
  <c r="B7" i="3"/>
  <c r="B20" i="3" s="1"/>
  <c r="D15" i="7"/>
  <c r="D13" i="7"/>
  <c r="B3" i="8"/>
  <c r="D14" i="7"/>
  <c r="F5" i="2"/>
  <c r="D5" i="2"/>
  <c r="D23" i="2"/>
  <c r="F13" i="2"/>
  <c r="F23" i="2"/>
  <c r="D19" i="2"/>
  <c r="B11" i="3"/>
  <c r="E11" i="3" s="1"/>
  <c r="E14" i="3" l="1"/>
  <c r="E23" i="3"/>
  <c r="D22" i="7"/>
  <c r="D9" i="3"/>
  <c r="D17" i="3"/>
  <c r="D14" i="3"/>
  <c r="D22" i="3"/>
  <c r="D7" i="3"/>
  <c r="E7" i="3"/>
  <c r="B30" i="7"/>
  <c r="F16" i="7"/>
  <c r="D6" i="7"/>
  <c r="F5" i="7"/>
  <c r="B21" i="8"/>
  <c r="B22" i="8"/>
  <c r="E22" i="8" s="1"/>
  <c r="B8" i="8"/>
  <c r="E8" i="8" s="1"/>
  <c r="B11" i="8"/>
  <c r="E11" i="8" s="1"/>
  <c r="B7" i="8"/>
  <c r="F24" i="7"/>
  <c r="L9" i="7" s="1"/>
  <c r="D24" i="7"/>
  <c r="D9" i="8" s="1"/>
  <c r="F23" i="7"/>
  <c r="L14" i="7" s="1"/>
  <c r="D23" i="7"/>
  <c r="D19" i="7"/>
  <c r="F19" i="7"/>
  <c r="L18" i="7" s="1"/>
  <c r="E36" i="8"/>
  <c r="E20" i="3"/>
  <c r="D27" i="2"/>
  <c r="F27" i="2"/>
  <c r="D7" i="2"/>
  <c r="B8" i="2"/>
  <c r="B9" i="2" s="1"/>
  <c r="B10" i="2" s="1"/>
  <c r="F7" i="2"/>
  <c r="D27" i="3"/>
  <c r="B28" i="3"/>
  <c r="D28" i="3" s="1"/>
  <c r="F22" i="2"/>
  <c r="D22" i="2"/>
  <c r="B28" i="2"/>
  <c r="L7" i="7" l="1"/>
  <c r="F28" i="2"/>
  <c r="D28" i="2"/>
  <c r="E30" i="3"/>
  <c r="G30" i="3" s="1"/>
  <c r="H30" i="3" s="1"/>
  <c r="D30" i="3"/>
  <c r="F30" i="7"/>
  <c r="B31" i="7"/>
  <c r="F31" i="7" s="1"/>
  <c r="D25" i="7"/>
  <c r="F25" i="7"/>
  <c r="E9" i="8"/>
  <c r="E21" i="8"/>
  <c r="D21" i="8"/>
  <c r="B20" i="8"/>
  <c r="E20" i="8" s="1"/>
  <c r="B14" i="8"/>
  <c r="E7" i="8"/>
  <c r="D7" i="8"/>
  <c r="D8" i="8"/>
  <c r="F6" i="7"/>
  <c r="L12" i="7" s="1"/>
  <c r="F8" i="2"/>
  <c r="B26" i="2"/>
  <c r="F24" i="2"/>
  <c r="D24" i="2"/>
  <c r="F29" i="2"/>
  <c r="D29" i="2"/>
  <c r="B26" i="7" l="1"/>
  <c r="I21" i="7" s="1"/>
  <c r="L8" i="7"/>
  <c r="B25" i="8"/>
  <c r="D25" i="8" s="1"/>
  <c r="D34" i="3"/>
  <c r="D32" i="3"/>
  <c r="F7" i="7"/>
  <c r="L13" i="7" s="1"/>
  <c r="D7" i="7"/>
  <c r="B15" i="8"/>
  <c r="E14" i="8"/>
  <c r="D14" i="8"/>
  <c r="F10" i="2"/>
  <c r="F9" i="2"/>
  <c r="D26" i="2"/>
  <c r="F26" i="2"/>
  <c r="D26" i="7" l="1"/>
  <c r="B27" i="7"/>
  <c r="B28" i="7" s="1"/>
  <c r="D28" i="7" s="1"/>
  <c r="I22" i="7"/>
  <c r="K22" i="7" s="1"/>
  <c r="K21" i="7"/>
  <c r="K24" i="7" s="1"/>
  <c r="K26" i="7" s="1"/>
  <c r="B26" i="8"/>
  <c r="D26" i="8" s="1"/>
  <c r="D15" i="8"/>
  <c r="B16" i="8"/>
  <c r="E15" i="8"/>
  <c r="D27" i="7"/>
  <c r="F8" i="7"/>
  <c r="F40" i="2"/>
  <c r="D41" i="8" l="1"/>
  <c r="F9" i="7"/>
  <c r="E16" i="8"/>
  <c r="E31" i="8" s="1"/>
  <c r="D36" i="8" s="1"/>
  <c r="D16" i="8"/>
  <c r="D31" i="8" s="1"/>
  <c r="D34" i="8" s="1"/>
  <c r="B33" i="2"/>
  <c r="D32" i="2"/>
  <c r="L17" i="7" l="1"/>
  <c r="F10" i="7"/>
  <c r="D33" i="2"/>
  <c r="B34" i="2"/>
  <c r="D34" i="2" s="1"/>
  <c r="D40" i="2" l="1"/>
  <c r="F11" i="7"/>
  <c r="L19" i="7" l="1"/>
  <c r="B34" i="3"/>
  <c r="F12" i="7"/>
  <c r="L10" i="7" s="1"/>
  <c r="L24" i="7" s="1"/>
  <c r="K28" i="7" s="1"/>
  <c r="F32" i="7" l="1"/>
</calcChain>
</file>

<file path=xl/sharedStrings.xml><?xml version="1.0" encoding="utf-8"?>
<sst xmlns="http://schemas.openxmlformats.org/spreadsheetml/2006/main" count="413" uniqueCount="139">
  <si>
    <t>Bulletin d’un salarié  cadre</t>
  </si>
  <si>
    <t>Salaire brut</t>
  </si>
  <si>
    <t>Bases</t>
  </si>
  <si>
    <t>Salarial</t>
  </si>
  <si>
    <t>Retenues sal</t>
  </si>
  <si>
    <t>Patronal</t>
  </si>
  <si>
    <t>Cot patron.</t>
  </si>
  <si>
    <t>Chomage</t>
  </si>
  <si>
    <t>Retraite</t>
  </si>
  <si>
    <t>C.S.G. non déductible</t>
  </si>
  <si>
    <t>C.S.G. déductible</t>
  </si>
  <si>
    <t>CRDS non déductible</t>
  </si>
  <si>
    <t>Contribution au dialogue social</t>
  </si>
  <si>
    <t>Pénibilité cotisation universelle</t>
  </si>
  <si>
    <t>PÔLE EMPLOI</t>
  </si>
  <si>
    <t>RETRAITE COMPLEMENTAIRE</t>
  </si>
  <si>
    <t>RETRAITE COMPLEMENTAIRE CADRES et DIVERS</t>
  </si>
  <si>
    <r>
      <t xml:space="preserve">Retraite complémentaire </t>
    </r>
    <r>
      <rPr>
        <sz val="9"/>
        <color rgb="FFFF0000"/>
        <rFont val="Arial"/>
        <family val="2"/>
      </rPr>
      <t>TB</t>
    </r>
  </si>
  <si>
    <r>
      <t xml:space="preserve">APEC sur </t>
    </r>
    <r>
      <rPr>
        <sz val="9"/>
        <color rgb="FFFF0000"/>
        <rFont val="Arial"/>
        <family val="2"/>
      </rPr>
      <t>TAB</t>
    </r>
  </si>
  <si>
    <t>Mutuelle</t>
  </si>
  <si>
    <r>
      <t xml:space="preserve">Prévoyance décés invalidité </t>
    </r>
    <r>
      <rPr>
        <sz val="9"/>
        <color rgb="FFFF0000"/>
        <rFont val="Arial"/>
        <family val="2"/>
      </rPr>
      <t>TA</t>
    </r>
  </si>
  <si>
    <t>CSG déductible sur mutuelle sur mutuelle</t>
  </si>
  <si>
    <t>CSG non-déductible sur mutuelle sur mutuelle</t>
  </si>
  <si>
    <t>CRDS sur mutuelle</t>
  </si>
  <si>
    <t>Taxes diverses sur salaires</t>
  </si>
  <si>
    <t>Taxe d'apprentissage</t>
  </si>
  <si>
    <t>Formation continue</t>
  </si>
  <si>
    <t>Total de cotisations</t>
  </si>
  <si>
    <t>SANTE</t>
  </si>
  <si>
    <t>Sécurité sociale - Maladie - Maternité - Invalidité décés</t>
  </si>
  <si>
    <t>Complémentaire incapacité invalidité décés</t>
  </si>
  <si>
    <t>Complémentaire santé</t>
  </si>
  <si>
    <t>Accident du travail - Maladies professionnelles</t>
  </si>
  <si>
    <t>Sécurité sociale plafonnée</t>
  </si>
  <si>
    <t>Sécurité sociale déplafonnée</t>
  </si>
  <si>
    <t>Complémentaire Tranche A</t>
  </si>
  <si>
    <t>Complémentaire GMP</t>
  </si>
  <si>
    <t>Complémentaire Tranche B</t>
  </si>
  <si>
    <t>Complémentaire Tranche C</t>
  </si>
  <si>
    <t>Supplémentaire</t>
  </si>
  <si>
    <t xml:space="preserve">Famille sécurité sociale </t>
  </si>
  <si>
    <t>Famille sécurité sociale</t>
  </si>
  <si>
    <t>Assurance chomage</t>
  </si>
  <si>
    <t>APEC</t>
  </si>
  <si>
    <t>Autres contributions  dues par l'employeur</t>
  </si>
  <si>
    <t>Autres contributions déplafonnées dues par l'employeur</t>
  </si>
  <si>
    <t>Cotisations statutaires ou prévues par la convention collective</t>
  </si>
  <si>
    <t>C.S.G. non imposable à l'impôt sur le revenu</t>
  </si>
  <si>
    <t>C.S.G/CRDS imposable à l'impôt sur le revenu</t>
  </si>
  <si>
    <t>Allègement des cotisations</t>
  </si>
  <si>
    <t>Total de cotisations et contributions</t>
  </si>
  <si>
    <t>Net payé en euros</t>
  </si>
  <si>
    <t>Total versé
par l'employeur</t>
  </si>
  <si>
    <t>Allègement
de cotisations</t>
  </si>
  <si>
    <t>Bulletin d’un salarié non cadre</t>
  </si>
  <si>
    <t>Maladie</t>
  </si>
  <si>
    <t>Vieillesse</t>
  </si>
  <si>
    <t xml:space="preserve">Versement transport </t>
  </si>
  <si>
    <t>Allocations familiales</t>
  </si>
  <si>
    <t>Allocations logement FNAL</t>
  </si>
  <si>
    <t>Contribution de solidarité autonomie</t>
  </si>
  <si>
    <t>Accident du travail</t>
  </si>
  <si>
    <t>Allègement FILLON =</t>
  </si>
  <si>
    <t>Chômage 1</t>
  </si>
  <si>
    <t>AGS</t>
  </si>
  <si>
    <t>NON CADRES</t>
  </si>
  <si>
    <t>AGFF TA</t>
  </si>
  <si>
    <t>Prévoyance</t>
  </si>
  <si>
    <t>C.S.G. non déductible sur prevoyance et mutuelle</t>
  </si>
  <si>
    <t>C.S.G. déductible sur prevoyance et mutuelle</t>
  </si>
  <si>
    <t>CRDS non déductible sur prevoyance et mutuelle</t>
  </si>
  <si>
    <t>DIVERS</t>
  </si>
  <si>
    <t>Formation professionnelle</t>
  </si>
  <si>
    <t>Net à payer :</t>
  </si>
  <si>
    <t>Net imposable</t>
  </si>
  <si>
    <t>RETRAITE COMPLEMENTAIRE ET PREVOYANCES</t>
  </si>
  <si>
    <t>Taux salarial</t>
  </si>
  <si>
    <t>Part salarié</t>
  </si>
  <si>
    <t>Part employeur</t>
  </si>
  <si>
    <t>Complémentaire Tranche 1</t>
  </si>
  <si>
    <t>Complémentaire Tranche 2</t>
  </si>
  <si>
    <t>Autres contributions dues par l'employeur</t>
  </si>
  <si>
    <r>
      <t xml:space="preserve">Contribution exceptionnelle temporaire </t>
    </r>
    <r>
      <rPr>
        <sz val="9"/>
        <color rgb="FFFF0000"/>
        <rFont val="Arial"/>
        <family val="2"/>
      </rPr>
      <t>TA</t>
    </r>
  </si>
  <si>
    <r>
      <t xml:space="preserve">Contribution exceptionnelle temporaire </t>
    </r>
    <r>
      <rPr>
        <sz val="9"/>
        <color rgb="FFFF0000"/>
        <rFont val="Arial"/>
        <family val="2"/>
      </rPr>
      <t>TB</t>
    </r>
  </si>
  <si>
    <t>Brut</t>
  </si>
  <si>
    <t>Prévoyances</t>
  </si>
  <si>
    <t>Selon conventions</t>
  </si>
  <si>
    <t>TA</t>
  </si>
  <si>
    <t>Variable</t>
  </si>
  <si>
    <t>Vieillesse sur TA</t>
  </si>
  <si>
    <t>Vieillesse sur brut</t>
  </si>
  <si>
    <t>T1</t>
  </si>
  <si>
    <t>3,45% OU 5,25%</t>
  </si>
  <si>
    <t xml:space="preserve">Chômage </t>
  </si>
  <si>
    <t>TA + TB</t>
  </si>
  <si>
    <t>BRUT</t>
  </si>
  <si>
    <t>TA ou BRUT</t>
  </si>
  <si>
    <t>0,10% OU 0,5%</t>
  </si>
  <si>
    <t>1% OU 1,55%</t>
  </si>
  <si>
    <t>Forfait social</t>
  </si>
  <si>
    <t>Part patronale
 de prévoyance</t>
  </si>
  <si>
    <t>Retraite complémentaire</t>
  </si>
  <si>
    <t>AGFF</t>
  </si>
  <si>
    <t>T2</t>
  </si>
  <si>
    <t>Participation à l'effort de construction construction</t>
  </si>
  <si>
    <t>BRUT *  98,25%
 + part pat de prévoyance</t>
  </si>
  <si>
    <t>CSG</t>
  </si>
  <si>
    <t>CRDS</t>
  </si>
  <si>
    <t>Taux patronal</t>
  </si>
  <si>
    <t>Libellé des cotisations apparaissant sur le bulletin simplifié</t>
  </si>
  <si>
    <t>Cotisations correspondantes</t>
  </si>
  <si>
    <t>Allègement 
de cotisations</t>
  </si>
  <si>
    <t>Décomposition des cotisations apparaissant sur le bulletin de paie d'un salarié non-cadre</t>
  </si>
  <si>
    <t>Bulletin simplifié d’un salarié  cadre</t>
  </si>
  <si>
    <t>Cotisation GMP</t>
  </si>
  <si>
    <t>Retraite cadre AGIRC</t>
  </si>
  <si>
    <t>TB</t>
  </si>
  <si>
    <t>AGFF TB</t>
  </si>
  <si>
    <t>Contribution exceptionnelle temporaire</t>
  </si>
  <si>
    <t>TOTAL SUR BULLETIN</t>
  </si>
  <si>
    <t>Décomposition des cotisations apparaissant sur le bulletin de paie d'un salarié cadre</t>
  </si>
  <si>
    <t>Pas de total, montant uniquement</t>
  </si>
  <si>
    <t>Brut - retenues salariales</t>
  </si>
  <si>
    <t>Brut + patronales</t>
  </si>
  <si>
    <t>Fillon + autres allègements 
+éventuellement réduction de 1,8% sur allocations familiales</t>
  </si>
  <si>
    <t>URSSAF</t>
  </si>
  <si>
    <t>Bulletin simplifié d’un salarié non cadre</t>
  </si>
  <si>
    <t>Pas de taux, montant uniquement</t>
  </si>
  <si>
    <t>NET PAYE EN EUROS</t>
  </si>
  <si>
    <t>Allègement de 
cotisations</t>
  </si>
  <si>
    <t xml:space="preserve">Allègement FILLON </t>
  </si>
  <si>
    <t>ETAT DE COTISATIONS SALARIE NON-CADRE</t>
  </si>
  <si>
    <t>Versement transport</t>
  </si>
  <si>
    <t xml:space="preserve">Allocations familiales complément </t>
  </si>
  <si>
    <t xml:space="preserve">Contribution de solidarité autonomie </t>
  </si>
  <si>
    <t xml:space="preserve">Accident du travail </t>
  </si>
  <si>
    <t xml:space="preserve">Chômage 1 </t>
  </si>
  <si>
    <t xml:space="preserve">AGS </t>
  </si>
  <si>
    <t>ETAT DE COTISATIONS SALARIE CADRE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</si>
</sst>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00%"/>
    <numFmt numFmtId="165" formatCode="0.000000%"/>
    <numFmt numFmtId="166" formatCode="#,##0.00\ &quot;€&quot;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11"/>
      <color indexed="8"/>
      <name val="Calibri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11"/>
      <color theme="4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i/>
      <sz val="9"/>
      <color rgb="FF000000"/>
      <name val="Arial"/>
      <family val="2"/>
    </font>
    <font>
      <b/>
      <sz val="18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4"/>
      <name val="Arial"/>
      <family val="2"/>
    </font>
    <font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color theme="1"/>
      <name val="Arial"/>
      <family val="2"/>
    </font>
    <font>
      <b/>
      <sz val="9"/>
      <color theme="4" tint="-0.24994659260841701"/>
      <name val="Arial"/>
      <family val="2"/>
    </font>
    <font>
      <sz val="11"/>
      <color theme="4" tint="-0.24994659260841701"/>
      <name val="Calibri"/>
      <family val="2"/>
      <scheme val="minor"/>
    </font>
    <font>
      <b/>
      <sz val="11"/>
      <color theme="4"/>
      <name val="Arial"/>
      <family val="2"/>
    </font>
    <font>
      <b/>
      <sz val="9"/>
      <color theme="4"/>
      <name val="Arial"/>
      <family val="2"/>
    </font>
    <font>
      <b/>
      <sz val="8"/>
      <color theme="4"/>
      <name val="Arial"/>
      <family val="2"/>
    </font>
    <font>
      <b/>
      <u/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02">
    <xf numFmtId="0" fontId="0" fillId="0" borderId="0" xfId="0"/>
    <xf numFmtId="0" fontId="4" fillId="0" borderId="0" xfId="0" applyFont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8" fontId="8" fillId="0" borderId="2" xfId="0" applyNumberFormat="1" applyFont="1" applyFill="1" applyBorder="1" applyAlignment="1">
      <alignment horizontal="right" vertical="center"/>
    </xf>
    <xf numFmtId="10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/>
    </xf>
    <xf numFmtId="10" fontId="7" fillId="0" borderId="4" xfId="0" applyNumberFormat="1" applyFont="1" applyFill="1" applyBorder="1" applyAlignment="1">
      <alignment horizontal="center" vertical="center"/>
    </xf>
    <xf numFmtId="8" fontId="8" fillId="0" borderId="4" xfId="0" applyNumberFormat="1" applyFont="1" applyFill="1" applyBorder="1" applyAlignment="1">
      <alignment horizontal="right" vertical="center"/>
    </xf>
    <xf numFmtId="164" fontId="8" fillId="2" borderId="4" xfId="0" applyNumberFormat="1" applyFont="1" applyFill="1" applyBorder="1" applyAlignment="1">
      <alignment horizontal="center" vertical="center"/>
    </xf>
    <xf numFmtId="10" fontId="8" fillId="2" borderId="4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8" fontId="4" fillId="0" borderId="0" xfId="0" applyNumberFormat="1" applyFont="1" applyAlignment="1">
      <alignment vertical="center"/>
    </xf>
    <xf numFmtId="44" fontId="8" fillId="0" borderId="2" xfId="1" applyFont="1" applyFill="1" applyBorder="1" applyAlignment="1">
      <alignment horizontal="right" vertical="center"/>
    </xf>
    <xf numFmtId="44" fontId="8" fillId="0" borderId="2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right" vertical="center"/>
    </xf>
    <xf numFmtId="8" fontId="7" fillId="0" borderId="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justify" vertical="center"/>
    </xf>
    <xf numFmtId="8" fontId="5" fillId="0" borderId="0" xfId="0" applyNumberFormat="1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5" xfId="0" applyFont="1" applyFill="1" applyBorder="1" applyAlignment="1">
      <alignment horizontal="left" vertical="center"/>
    </xf>
    <xf numFmtId="8" fontId="7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0" fontId="8" fillId="0" borderId="4" xfId="0" applyNumberFormat="1" applyFont="1" applyFill="1" applyBorder="1" applyAlignment="1">
      <alignment horizontal="center" vertical="center"/>
    </xf>
    <xf numFmtId="8" fontId="10" fillId="0" borderId="10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center"/>
    </xf>
    <xf numFmtId="10" fontId="8" fillId="0" borderId="4" xfId="2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7" fillId="0" borderId="4" xfId="0" applyFont="1" applyFill="1" applyBorder="1" applyAlignment="1">
      <alignment horizontal="right" vertical="center"/>
    </xf>
    <xf numFmtId="8" fontId="7" fillId="0" borderId="4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8" fontId="5" fillId="0" borderId="4" xfId="0" applyNumberFormat="1" applyFont="1" applyBorder="1" applyAlignment="1">
      <alignment horizontal="center" vertical="center" wrapText="1"/>
    </xf>
    <xf numFmtId="8" fontId="5" fillId="0" borderId="4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8" fontId="7" fillId="0" borderId="18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justify" vertical="center"/>
    </xf>
    <xf numFmtId="0" fontId="7" fillId="0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justify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8" fontId="10" fillId="2" borderId="10" xfId="0" applyNumberFormat="1" applyFont="1" applyFill="1" applyBorder="1" applyAlignment="1">
      <alignment horizontal="right" vertical="center"/>
    </xf>
    <xf numFmtId="10" fontId="8" fillId="2" borderId="4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8" fontId="14" fillId="2" borderId="10" xfId="0" applyNumberFormat="1" applyFont="1" applyFill="1" applyBorder="1" applyAlignment="1">
      <alignment horizontal="right" vertical="center"/>
    </xf>
    <xf numFmtId="164" fontId="8" fillId="2" borderId="4" xfId="3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8" fontId="13" fillId="0" borderId="0" xfId="0" applyNumberFormat="1" applyFont="1" applyAlignment="1">
      <alignment vertical="center"/>
    </xf>
    <xf numFmtId="8" fontId="10" fillId="0" borderId="4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left" vertical="center"/>
    </xf>
    <xf numFmtId="10" fontId="10" fillId="0" borderId="4" xfId="0" applyNumberFormat="1" applyFont="1" applyFill="1" applyBorder="1" applyAlignment="1">
      <alignment horizontal="center" vertical="center"/>
    </xf>
    <xf numFmtId="10" fontId="10" fillId="2" borderId="4" xfId="0" applyNumberFormat="1" applyFont="1" applyFill="1" applyBorder="1" applyAlignment="1">
      <alignment horizontal="center" vertical="center"/>
    </xf>
    <xf numFmtId="44" fontId="8" fillId="2" borderId="10" xfId="1" applyFont="1" applyFill="1" applyBorder="1" applyAlignment="1">
      <alignment horizontal="right" vertical="center"/>
    </xf>
    <xf numFmtId="10" fontId="8" fillId="2" borderId="4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8" fontId="7" fillId="0" borderId="10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19" fillId="0" borderId="4" xfId="0" applyFont="1" applyBorder="1" applyAlignment="1">
      <alignment vertical="center"/>
    </xf>
    <xf numFmtId="0" fontId="18" fillId="0" borderId="15" xfId="0" applyFont="1" applyBorder="1" applyAlignment="1">
      <alignment horizontal="justify" vertical="center"/>
    </xf>
    <xf numFmtId="0" fontId="5" fillId="0" borderId="13" xfId="0" applyFont="1" applyBorder="1" applyAlignment="1">
      <alignment horizontal="justify" vertical="center"/>
    </xf>
    <xf numFmtId="44" fontId="5" fillId="0" borderId="4" xfId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8" fontId="5" fillId="0" borderId="13" xfId="0" applyNumberFormat="1" applyFont="1" applyBorder="1" applyAlignment="1">
      <alignment horizontal="justify" vertical="center"/>
    </xf>
    <xf numFmtId="8" fontId="5" fillId="0" borderId="16" xfId="0" applyNumberFormat="1" applyFont="1" applyBorder="1" applyAlignment="1">
      <alignment horizontal="justify" vertical="center"/>
    </xf>
    <xf numFmtId="0" fontId="7" fillId="2" borderId="13" xfId="0" applyFont="1" applyFill="1" applyBorder="1" applyAlignment="1">
      <alignment horizontal="right" vertical="center"/>
    </xf>
    <xf numFmtId="8" fontId="5" fillId="0" borderId="21" xfId="1" applyNumberFormat="1" applyFont="1" applyBorder="1" applyAlignment="1">
      <alignment vertical="center"/>
    </xf>
    <xf numFmtId="7" fontId="10" fillId="2" borderId="10" xfId="0" applyNumberFormat="1" applyFont="1" applyFill="1" applyBorder="1" applyAlignment="1">
      <alignment horizontal="right" vertical="center"/>
    </xf>
    <xf numFmtId="8" fontId="7" fillId="0" borderId="22" xfId="0" applyNumberFormat="1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right"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5" xfId="0" applyFont="1" applyFill="1" applyBorder="1" applyAlignment="1">
      <alignment horizontal="left" vertical="center"/>
    </xf>
    <xf numFmtId="8" fontId="25" fillId="0" borderId="6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left" vertical="center"/>
    </xf>
    <xf numFmtId="8" fontId="24" fillId="0" borderId="4" xfId="0" applyNumberFormat="1" applyFont="1" applyFill="1" applyBorder="1" applyAlignment="1">
      <alignment horizontal="right" vertical="center"/>
    </xf>
    <xf numFmtId="10" fontId="24" fillId="0" borderId="4" xfId="0" applyNumberFormat="1" applyFont="1" applyFill="1" applyBorder="1" applyAlignment="1">
      <alignment horizontal="center" vertical="center"/>
    </xf>
    <xf numFmtId="8" fontId="26" fillId="3" borderId="10" xfId="0" applyNumberFormat="1" applyFont="1" applyFill="1" applyBorder="1" applyAlignment="1">
      <alignment horizontal="right" vertical="center"/>
    </xf>
    <xf numFmtId="0" fontId="27" fillId="0" borderId="3" xfId="0" applyFont="1" applyFill="1" applyBorder="1" applyAlignment="1">
      <alignment horizontal="left" vertical="center"/>
    </xf>
    <xf numFmtId="44" fontId="24" fillId="0" borderId="4" xfId="0" applyNumberFormat="1" applyFont="1" applyFill="1" applyBorder="1" applyAlignment="1">
      <alignment horizontal="right" vertical="center"/>
    </xf>
    <xf numFmtId="8" fontId="26" fillId="0" borderId="10" xfId="0" applyNumberFormat="1" applyFont="1" applyFill="1" applyBorder="1" applyAlignment="1">
      <alignment horizontal="right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right" vertical="center"/>
    </xf>
    <xf numFmtId="10" fontId="24" fillId="0" borderId="4" xfId="2" applyNumberFormat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8" fontId="22" fillId="0" borderId="0" xfId="0" applyNumberFormat="1" applyFont="1" applyFill="1" applyAlignment="1">
      <alignment vertical="center"/>
    </xf>
    <xf numFmtId="8" fontId="27" fillId="0" borderId="0" xfId="0" applyNumberFormat="1" applyFont="1" applyFill="1" applyAlignment="1">
      <alignment vertical="center"/>
    </xf>
    <xf numFmtId="10" fontId="27" fillId="0" borderId="4" xfId="2" applyNumberFormat="1" applyFont="1" applyFill="1" applyBorder="1" applyAlignment="1">
      <alignment horizontal="center" vertical="center"/>
    </xf>
    <xf numFmtId="8" fontId="27" fillId="0" borderId="4" xfId="0" applyNumberFormat="1" applyFont="1" applyFill="1" applyBorder="1" applyAlignment="1">
      <alignment horizontal="right" vertical="center"/>
    </xf>
    <xf numFmtId="10" fontId="27" fillId="0" borderId="4" xfId="0" applyNumberFormat="1" applyFont="1" applyFill="1" applyBorder="1" applyAlignment="1">
      <alignment horizontal="center" vertical="center"/>
    </xf>
    <xf numFmtId="164" fontId="24" fillId="0" borderId="4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10" fontId="25" fillId="0" borderId="4" xfId="0" applyNumberFormat="1" applyFont="1" applyFill="1" applyBorder="1" applyAlignment="1">
      <alignment horizontal="center" vertical="center"/>
    </xf>
    <xf numFmtId="7" fontId="26" fillId="0" borderId="10" xfId="0" applyNumberFormat="1" applyFont="1" applyFill="1" applyBorder="1" applyAlignment="1">
      <alignment horizontal="right" vertical="center"/>
    </xf>
    <xf numFmtId="164" fontId="24" fillId="0" borderId="4" xfId="3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right" vertical="center"/>
    </xf>
    <xf numFmtId="8" fontId="25" fillId="0" borderId="4" xfId="0" applyNumberFormat="1" applyFont="1" applyFill="1" applyBorder="1" applyAlignment="1">
      <alignment horizontal="right" vertical="center"/>
    </xf>
    <xf numFmtId="8" fontId="22" fillId="0" borderId="0" xfId="0" applyNumberFormat="1" applyFont="1" applyAlignment="1">
      <alignment vertical="center"/>
    </xf>
    <xf numFmtId="165" fontId="22" fillId="0" borderId="0" xfId="2" applyNumberFormat="1" applyFont="1" applyAlignment="1">
      <alignment vertical="center"/>
    </xf>
    <xf numFmtId="0" fontId="25" fillId="0" borderId="13" xfId="0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8" fontId="29" fillId="0" borderId="4" xfId="0" applyNumberFormat="1" applyFont="1" applyBorder="1" applyAlignment="1">
      <alignment horizontal="center" vertical="center" wrapText="1"/>
    </xf>
    <xf numFmtId="8" fontId="29" fillId="0" borderId="4" xfId="0" applyNumberFormat="1" applyFont="1" applyBorder="1" applyAlignment="1">
      <alignment horizontal="center" vertical="center"/>
    </xf>
    <xf numFmtId="8" fontId="25" fillId="0" borderId="0" xfId="0" applyNumberFormat="1" applyFont="1" applyFill="1" applyBorder="1" applyAlignment="1">
      <alignment horizontal="right" vertical="center"/>
    </xf>
    <xf numFmtId="8" fontId="29" fillId="0" borderId="0" xfId="1" applyNumberFormat="1" applyFont="1" applyFill="1" applyBorder="1" applyAlignment="1">
      <alignment vertical="center"/>
    </xf>
    <xf numFmtId="0" fontId="29" fillId="0" borderId="0" xfId="0" applyFont="1" applyAlignment="1">
      <alignment horizontal="justify" vertical="center"/>
    </xf>
    <xf numFmtId="8" fontId="29" fillId="0" borderId="0" xfId="0" applyNumberFormat="1" applyFont="1" applyAlignment="1">
      <alignment horizontal="justify" vertical="center"/>
    </xf>
    <xf numFmtId="8" fontId="26" fillId="5" borderId="10" xfId="0" applyNumberFormat="1" applyFont="1" applyFill="1" applyBorder="1" applyAlignment="1">
      <alignment horizontal="right" vertical="center"/>
    </xf>
    <xf numFmtId="8" fontId="26" fillId="4" borderId="10" xfId="0" applyNumberFormat="1" applyFont="1" applyFill="1" applyBorder="1" applyAlignment="1">
      <alignment horizontal="right" vertical="center"/>
    </xf>
    <xf numFmtId="8" fontId="26" fillId="6" borderId="10" xfId="0" applyNumberFormat="1" applyFont="1" applyFill="1" applyBorder="1" applyAlignment="1">
      <alignment horizontal="right" vertical="center"/>
    </xf>
    <xf numFmtId="0" fontId="33" fillId="0" borderId="3" xfId="0" applyFont="1" applyFill="1" applyBorder="1" applyAlignment="1">
      <alignment horizontal="left" vertical="center"/>
    </xf>
    <xf numFmtId="8" fontId="2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justify" vertical="center"/>
    </xf>
    <xf numFmtId="0" fontId="32" fillId="0" borderId="0" xfId="0" applyFont="1" applyFill="1" applyBorder="1" applyAlignment="1">
      <alignment vertical="center"/>
    </xf>
    <xf numFmtId="8" fontId="8" fillId="0" borderId="2" xfId="1" applyNumberFormat="1" applyFont="1" applyFill="1" applyBorder="1" applyAlignment="1">
      <alignment horizontal="right" vertical="center"/>
    </xf>
    <xf numFmtId="10" fontId="8" fillId="0" borderId="4" xfId="0" applyNumberFormat="1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justify" vertical="center"/>
    </xf>
    <xf numFmtId="8" fontId="8" fillId="0" borderId="5" xfId="0" applyNumberFormat="1" applyFont="1" applyFill="1" applyBorder="1" applyAlignment="1">
      <alignment horizontal="center" vertical="center"/>
    </xf>
    <xf numFmtId="10" fontId="8" fillId="0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0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8" borderId="5" xfId="0" applyFont="1" applyFill="1" applyBorder="1" applyAlignment="1">
      <alignment horizontal="left" vertical="center"/>
    </xf>
    <xf numFmtId="8" fontId="8" fillId="8" borderId="5" xfId="0" applyNumberFormat="1" applyFont="1" applyFill="1" applyBorder="1" applyAlignment="1">
      <alignment horizontal="center" vertical="center"/>
    </xf>
    <xf numFmtId="10" fontId="8" fillId="8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8" fontId="8" fillId="0" borderId="5" xfId="0" applyNumberFormat="1" applyFont="1" applyFill="1" applyBorder="1" applyAlignment="1">
      <alignment horizontal="right" vertical="center"/>
    </xf>
    <xf numFmtId="10" fontId="8" fillId="0" borderId="5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horizontal="centerContinuous" vertical="distributed"/>
    </xf>
    <xf numFmtId="0" fontId="16" fillId="0" borderId="0" xfId="0" applyFont="1" applyAlignment="1">
      <alignment horizontal="centerContinuous" vertical="distributed"/>
    </xf>
    <xf numFmtId="0" fontId="35" fillId="0" borderId="0" xfId="0" applyFont="1" applyAlignment="1">
      <alignment horizontal="centerContinuous" vertical="distributed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0" fontId="8" fillId="0" borderId="4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8" fontId="4" fillId="0" borderId="0" xfId="0" applyNumberFormat="1" applyFont="1" applyFill="1" applyAlignment="1">
      <alignment vertical="center"/>
    </xf>
    <xf numFmtId="164" fontId="8" fillId="0" borderId="4" xfId="3" applyNumberFormat="1" applyFont="1" applyFill="1" applyBorder="1" applyAlignment="1">
      <alignment horizontal="center" vertical="center"/>
    </xf>
    <xf numFmtId="16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7" fontId="10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justify" vertical="center"/>
    </xf>
    <xf numFmtId="44" fontId="8" fillId="0" borderId="10" xfId="1" applyFont="1" applyFill="1" applyBorder="1" applyAlignment="1">
      <alignment horizontal="right" vertical="center"/>
    </xf>
    <xf numFmtId="8" fontId="3" fillId="0" borderId="4" xfId="0" applyNumberFormat="1" applyFont="1" applyFill="1" applyBorder="1" applyAlignment="1">
      <alignment horizontal="center" vertical="center" wrapText="1"/>
    </xf>
    <xf numFmtId="8" fontId="5" fillId="0" borderId="4" xfId="0" applyNumberFormat="1" applyFont="1" applyFill="1" applyBorder="1" applyAlignment="1">
      <alignment horizontal="center" vertical="center"/>
    </xf>
    <xf numFmtId="8" fontId="5" fillId="0" borderId="0" xfId="0" applyNumberFormat="1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/>
    <xf numFmtId="0" fontId="23" fillId="0" borderId="0" xfId="0" applyFont="1" applyFill="1" applyAlignment="1">
      <alignment vertical="center"/>
    </xf>
    <xf numFmtId="8" fontId="10" fillId="0" borderId="2" xfId="0" applyNumberFormat="1" applyFont="1" applyFill="1" applyBorder="1" applyAlignment="1">
      <alignment horizontal="right" vertical="center"/>
    </xf>
    <xf numFmtId="10" fontId="8" fillId="0" borderId="2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/>
    </xf>
    <xf numFmtId="10" fontId="8" fillId="0" borderId="2" xfId="0" applyNumberFormat="1" applyFont="1" applyFill="1" applyBorder="1" applyAlignment="1">
      <alignment horizontal="right" vertical="center"/>
    </xf>
    <xf numFmtId="164" fontId="8" fillId="0" borderId="2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horizontal="justify" vertical="center"/>
    </xf>
    <xf numFmtId="8" fontId="29" fillId="0" borderId="0" xfId="0" applyNumberFormat="1" applyFont="1" applyFill="1" applyAlignment="1">
      <alignment horizontal="justify" vertical="center"/>
    </xf>
    <xf numFmtId="10" fontId="8" fillId="0" borderId="2" xfId="1" applyNumberFormat="1" applyFont="1" applyFill="1" applyBorder="1" applyAlignment="1">
      <alignment horizontal="right" vertical="center"/>
    </xf>
    <xf numFmtId="44" fontId="4" fillId="0" borderId="0" xfId="0" applyNumberFormat="1" applyFont="1" applyFill="1" applyAlignment="1">
      <alignment vertical="center"/>
    </xf>
    <xf numFmtId="0" fontId="4" fillId="0" borderId="0" xfId="0" applyFont="1" applyFill="1"/>
    <xf numFmtId="8" fontId="25" fillId="0" borderId="22" xfId="0" applyNumberFormat="1" applyFont="1" applyFill="1" applyBorder="1" applyAlignment="1">
      <alignment horizontal="right" vertical="center"/>
    </xf>
    <xf numFmtId="8" fontId="29" fillId="0" borderId="3" xfId="0" applyNumberFormat="1" applyFont="1" applyFill="1" applyBorder="1" applyAlignment="1">
      <alignment horizontal="center" vertical="center" wrapText="1"/>
    </xf>
    <xf numFmtId="8" fontId="29" fillId="0" borderId="10" xfId="0" applyNumberFormat="1" applyFont="1" applyFill="1" applyBorder="1" applyAlignment="1">
      <alignment horizontal="center" vertical="center" wrapText="1"/>
    </xf>
    <xf numFmtId="8" fontId="29" fillId="0" borderId="15" xfId="0" applyNumberFormat="1" applyFont="1" applyFill="1" applyBorder="1" applyAlignment="1">
      <alignment horizontal="center" vertical="center"/>
    </xf>
    <xf numFmtId="8" fontId="29" fillId="0" borderId="16" xfId="0" applyNumberFormat="1" applyFont="1" applyFill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7" fillId="8" borderId="5" xfId="0" applyFont="1" applyFill="1" applyBorder="1" applyAlignment="1">
      <alignment horizontal="left" vertical="center"/>
    </xf>
    <xf numFmtId="10" fontId="7" fillId="3" borderId="5" xfId="0" applyNumberFormat="1" applyFont="1" applyFill="1" applyBorder="1" applyAlignment="1">
      <alignment horizontal="center" vertical="center"/>
    </xf>
    <xf numFmtId="10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8" fontId="5" fillId="3" borderId="6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8" fontId="25" fillId="0" borderId="0" xfId="0" applyNumberFormat="1" applyFont="1" applyFill="1" applyBorder="1" applyAlignment="1">
      <alignment horizontal="left" vertical="center"/>
    </xf>
    <xf numFmtId="44" fontId="7" fillId="0" borderId="2" xfId="1" applyFont="1" applyFill="1" applyBorder="1" applyAlignment="1">
      <alignment horizontal="right" vertical="center"/>
    </xf>
    <xf numFmtId="44" fontId="25" fillId="0" borderId="0" xfId="0" applyNumberFormat="1" applyFont="1" applyFill="1" applyBorder="1" applyAlignment="1">
      <alignment horizontal="left" vertical="center"/>
    </xf>
    <xf numFmtId="44" fontId="39" fillId="0" borderId="2" xfId="1" applyFont="1" applyFill="1" applyBorder="1" applyAlignment="1">
      <alignment horizontal="right" vertical="center"/>
    </xf>
    <xf numFmtId="8" fontId="39" fillId="0" borderId="2" xfId="0" applyNumberFormat="1" applyFont="1" applyFill="1" applyBorder="1" applyAlignment="1">
      <alignment horizontal="right" vertical="center"/>
    </xf>
    <xf numFmtId="44" fontId="29" fillId="0" borderId="0" xfId="0" applyNumberFormat="1" applyFont="1" applyFill="1" applyAlignment="1">
      <alignment horizontal="justify" vertical="center"/>
    </xf>
    <xf numFmtId="44" fontId="10" fillId="0" borderId="10" xfId="0" applyNumberFormat="1" applyFont="1" applyFill="1" applyBorder="1" applyAlignment="1">
      <alignment horizontal="right" vertical="center"/>
    </xf>
    <xf numFmtId="8" fontId="14" fillId="0" borderId="10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Fill="1" applyAlignment="1">
      <alignment horizontal="justify" vertical="center"/>
    </xf>
    <xf numFmtId="0" fontId="46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8" fontId="48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7" fillId="0" borderId="5" xfId="0" applyFont="1" applyFill="1" applyBorder="1" applyAlignment="1">
      <alignment horizontal="left" vertical="center"/>
    </xf>
    <xf numFmtId="8" fontId="47" fillId="0" borderId="5" xfId="0" applyNumberFormat="1" applyFont="1" applyFill="1" applyBorder="1" applyAlignment="1">
      <alignment horizontal="center" vertical="center"/>
    </xf>
    <xf numFmtId="10" fontId="48" fillId="3" borderId="5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2" fillId="0" borderId="5" xfId="0" applyFont="1" applyBorder="1" applyAlignment="1">
      <alignment vertical="center"/>
    </xf>
    <xf numFmtId="8" fontId="47" fillId="0" borderId="0" xfId="0" applyNumberFormat="1" applyFont="1" applyFill="1" applyBorder="1" applyAlignment="1">
      <alignment horizontal="right" vertical="center"/>
    </xf>
    <xf numFmtId="10" fontId="47" fillId="0" borderId="0" xfId="0" applyNumberFormat="1" applyFont="1" applyFill="1" applyBorder="1" applyAlignment="1">
      <alignment horizontal="center" vertical="center"/>
    </xf>
    <xf numFmtId="8" fontId="52" fillId="0" borderId="0" xfId="0" applyNumberFormat="1" applyFont="1" applyFill="1" applyBorder="1" applyAlignment="1">
      <alignment horizontal="right" vertical="center"/>
    </xf>
    <xf numFmtId="0" fontId="52" fillId="0" borderId="5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44" fontId="47" fillId="0" borderId="0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5" xfId="0" applyFont="1" applyFill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7" fillId="8" borderId="5" xfId="0" applyFont="1" applyFill="1" applyBorder="1" applyAlignment="1">
      <alignment horizontal="left" vertical="center"/>
    </xf>
    <xf numFmtId="8" fontId="47" fillId="8" borderId="5" xfId="0" applyNumberFormat="1" applyFont="1" applyFill="1" applyBorder="1" applyAlignment="1">
      <alignment horizontal="center" vertical="center"/>
    </xf>
    <xf numFmtId="10" fontId="47" fillId="8" borderId="5" xfId="0" applyNumberFormat="1" applyFont="1" applyFill="1" applyBorder="1" applyAlignment="1">
      <alignment horizontal="center" vertical="center"/>
    </xf>
    <xf numFmtId="10" fontId="42" fillId="0" borderId="5" xfId="0" applyNumberFormat="1" applyFont="1" applyBorder="1" applyAlignment="1">
      <alignment horizontal="center" vertical="center"/>
    </xf>
    <xf numFmtId="0" fontId="48" fillId="8" borderId="5" xfId="0" applyFont="1" applyFill="1" applyBorder="1" applyAlignment="1">
      <alignment horizontal="left" vertical="center"/>
    </xf>
    <xf numFmtId="10" fontId="44" fillId="3" borderId="5" xfId="0" applyNumberFormat="1" applyFont="1" applyFill="1" applyBorder="1" applyAlignment="1">
      <alignment horizontal="center" vertical="center"/>
    </xf>
    <xf numFmtId="0" fontId="41" fillId="0" borderId="5" xfId="0" applyFont="1" applyBorder="1" applyAlignment="1">
      <alignment vertical="center"/>
    </xf>
    <xf numFmtId="8" fontId="47" fillId="0" borderId="5" xfId="0" applyNumberFormat="1" applyFont="1" applyFill="1" applyBorder="1" applyAlignment="1">
      <alignment horizontal="right" vertical="center"/>
    </xf>
    <xf numFmtId="10" fontId="47" fillId="0" borderId="5" xfId="2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4" fillId="3" borderId="5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0" fontId="47" fillId="0" borderId="5" xfId="0" applyNumberFormat="1" applyFont="1" applyFill="1" applyBorder="1" applyAlignment="1">
      <alignment horizontal="center" vertical="center"/>
    </xf>
    <xf numFmtId="164" fontId="42" fillId="0" borderId="5" xfId="0" applyNumberFormat="1" applyFont="1" applyBorder="1" applyAlignment="1">
      <alignment horizontal="center" vertical="center"/>
    </xf>
    <xf numFmtId="0" fontId="42" fillId="0" borderId="5" xfId="0" applyFont="1" applyBorder="1" applyAlignment="1">
      <alignment vertical="center" wrapText="1"/>
    </xf>
    <xf numFmtId="0" fontId="44" fillId="3" borderId="5" xfId="0" applyFont="1" applyFill="1" applyBorder="1" applyAlignment="1">
      <alignment vertical="center" wrapText="1"/>
    </xf>
    <xf numFmtId="0" fontId="41" fillId="0" borderId="5" xfId="0" applyFont="1" applyBorder="1" applyAlignment="1">
      <alignment horizontal="center" vertical="center"/>
    </xf>
    <xf numFmtId="0" fontId="53" fillId="0" borderId="5" xfId="0" applyFont="1" applyBorder="1" applyAlignment="1">
      <alignment horizontal="justify" vertical="center"/>
    </xf>
    <xf numFmtId="8" fontId="44" fillId="0" borderId="5" xfId="1" applyNumberFormat="1" applyFont="1" applyBorder="1" applyAlignment="1">
      <alignment vertical="center"/>
    </xf>
    <xf numFmtId="0" fontId="44" fillId="0" borderId="5" xfId="0" applyFont="1" applyBorder="1" applyAlignment="1">
      <alignment horizontal="justify" vertical="center"/>
    </xf>
    <xf numFmtId="0" fontId="44" fillId="0" borderId="0" xfId="0" applyFont="1" applyBorder="1" applyAlignment="1">
      <alignment horizontal="justify" vertical="center"/>
    </xf>
    <xf numFmtId="0" fontId="44" fillId="3" borderId="1" xfId="0" applyFont="1" applyFill="1" applyBorder="1" applyAlignment="1">
      <alignment horizontal="justify" vertical="center"/>
    </xf>
    <xf numFmtId="8" fontId="44" fillId="3" borderId="26" xfId="0" applyNumberFormat="1" applyFont="1" applyFill="1" applyBorder="1" applyAlignment="1">
      <alignment horizontal="center" vertical="center" wrapText="1"/>
    </xf>
    <xf numFmtId="44" fontId="24" fillId="0" borderId="4" xfId="1" applyFont="1" applyFill="1" applyBorder="1" applyAlignment="1">
      <alignment horizontal="center" vertical="center"/>
    </xf>
    <xf numFmtId="164" fontId="24" fillId="0" borderId="4" xfId="2" applyNumberFormat="1" applyFont="1" applyFill="1" applyBorder="1" applyAlignment="1">
      <alignment horizontal="center" vertical="center"/>
    </xf>
    <xf numFmtId="44" fontId="8" fillId="0" borderId="2" xfId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24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54" fillId="0" borderId="5" xfId="0" applyFont="1" applyFill="1" applyBorder="1" applyAlignment="1">
      <alignment horizontal="left" vertical="center"/>
    </xf>
    <xf numFmtId="0" fontId="57" fillId="0" borderId="5" xfId="0" applyFont="1" applyFill="1" applyBorder="1" applyAlignment="1">
      <alignment horizontal="left" vertical="center"/>
    </xf>
    <xf numFmtId="8" fontId="58" fillId="0" borderId="5" xfId="0" applyNumberFormat="1" applyFont="1" applyBorder="1" applyAlignment="1">
      <alignment horizontal="center" vertical="center" wrapText="1"/>
    </xf>
    <xf numFmtId="0" fontId="57" fillId="0" borderId="5" xfId="0" applyFont="1" applyFill="1" applyBorder="1" applyAlignment="1">
      <alignment horizontal="center" vertical="center" wrapText="1"/>
    </xf>
    <xf numFmtId="8" fontId="24" fillId="7" borderId="4" xfId="0" applyNumberFormat="1" applyFont="1" applyFill="1" applyBorder="1" applyAlignment="1">
      <alignment horizontal="right" vertical="center"/>
    </xf>
    <xf numFmtId="0" fontId="24" fillId="7" borderId="4" xfId="0" applyFont="1" applyFill="1" applyBorder="1" applyAlignment="1">
      <alignment horizontal="center" vertical="center"/>
    </xf>
    <xf numFmtId="0" fontId="24" fillId="7" borderId="4" xfId="0" applyFont="1" applyFill="1" applyBorder="1" applyAlignment="1">
      <alignment horizontal="right" vertical="center"/>
    </xf>
    <xf numFmtId="8" fontId="26" fillId="7" borderId="10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left" vertical="center"/>
    </xf>
    <xf numFmtId="8" fontId="8" fillId="0" borderId="0" xfId="0" applyNumberFormat="1" applyFont="1" applyFill="1" applyBorder="1" applyAlignment="1">
      <alignment horizontal="right" vertical="center"/>
    </xf>
    <xf numFmtId="8" fontId="8" fillId="0" borderId="6" xfId="0" applyNumberFormat="1" applyFont="1" applyFill="1" applyBorder="1" applyAlignment="1">
      <alignment horizontal="right" vertical="center"/>
    </xf>
    <xf numFmtId="10" fontId="7" fillId="0" borderId="1" xfId="0" applyNumberFormat="1" applyFont="1" applyFill="1" applyBorder="1" applyAlignment="1">
      <alignment horizontal="center" vertical="center" wrapText="1"/>
    </xf>
    <xf numFmtId="10" fontId="7" fillId="0" borderId="26" xfId="0" applyNumberFormat="1" applyFont="1" applyFill="1" applyBorder="1" applyAlignment="1">
      <alignment horizontal="center" vertical="center" wrapText="1"/>
    </xf>
    <xf numFmtId="10" fontId="8" fillId="3" borderId="5" xfId="0" applyNumberFormat="1" applyFont="1" applyFill="1" applyBorder="1" applyAlignment="1">
      <alignment horizontal="center" vertical="center"/>
    </xf>
    <xf numFmtId="8" fontId="8" fillId="3" borderId="5" xfId="0" applyNumberFormat="1" applyFont="1" applyFill="1" applyBorder="1" applyAlignment="1">
      <alignment horizontal="right" vertical="center"/>
    </xf>
    <xf numFmtId="0" fontId="48" fillId="8" borderId="0" xfId="0" applyFont="1" applyFill="1" applyBorder="1" applyAlignment="1">
      <alignment horizontal="left" vertical="center"/>
    </xf>
    <xf numFmtId="8" fontId="47" fillId="0" borderId="0" xfId="0" applyNumberFormat="1" applyFont="1" applyFill="1" applyBorder="1" applyAlignment="1">
      <alignment horizontal="center" vertical="center"/>
    </xf>
    <xf numFmtId="10" fontId="44" fillId="3" borderId="0" xfId="0" applyNumberFormat="1" applyFont="1" applyFill="1" applyBorder="1" applyAlignment="1">
      <alignment horizontal="center" vertical="center"/>
    </xf>
    <xf numFmtId="0" fontId="34" fillId="0" borderId="24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61" fillId="0" borderId="5" xfId="0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justify" vertical="center"/>
    </xf>
    <xf numFmtId="0" fontId="37" fillId="0" borderId="0" xfId="0" applyFont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8" fillId="0" borderId="7" xfId="0" applyFont="1" applyFill="1" applyBorder="1" applyAlignment="1">
      <alignment horizontal="justify" vertical="center"/>
    </xf>
    <xf numFmtId="0" fontId="8" fillId="0" borderId="3" xfId="0" applyFont="1" applyFill="1" applyBorder="1" applyAlignment="1">
      <alignment horizontal="justify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8" fontId="5" fillId="0" borderId="11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8" fontId="5" fillId="0" borderId="11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justify" vertical="center"/>
    </xf>
    <xf numFmtId="0" fontId="19" fillId="0" borderId="20" xfId="0" applyFont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8" fontId="29" fillId="0" borderId="29" xfId="0" applyNumberFormat="1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justify" vertical="center"/>
    </xf>
    <xf numFmtId="0" fontId="24" fillId="0" borderId="3" xfId="0" applyFont="1" applyFill="1" applyBorder="1" applyAlignment="1">
      <alignment horizontal="justify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8" fontId="29" fillId="0" borderId="11" xfId="0" applyNumberFormat="1" applyFont="1" applyBorder="1" applyAlignment="1">
      <alignment horizontal="center" vertical="center"/>
    </xf>
    <xf numFmtId="0" fontId="59" fillId="9" borderId="5" xfId="0" applyFont="1" applyFill="1" applyBorder="1" applyAlignment="1">
      <alignment vertical="center"/>
    </xf>
    <xf numFmtId="0" fontId="60" fillId="9" borderId="5" xfId="0" applyFont="1" applyFill="1" applyBorder="1" applyAlignment="1">
      <alignment vertical="center"/>
    </xf>
    <xf numFmtId="10" fontId="7" fillId="0" borderId="31" xfId="0" applyNumberFormat="1" applyFont="1" applyFill="1" applyBorder="1" applyAlignment="1">
      <alignment horizontal="center" vertical="center"/>
    </xf>
    <xf numFmtId="10" fontId="7" fillId="0" borderId="6" xfId="0" applyNumberFormat="1" applyFont="1" applyFill="1" applyBorder="1" applyAlignment="1">
      <alignment horizontal="center" vertical="center"/>
    </xf>
    <xf numFmtId="10" fontId="8" fillId="3" borderId="31" xfId="0" applyNumberFormat="1" applyFont="1" applyFill="1" applyBorder="1" applyAlignment="1">
      <alignment horizontal="center" vertical="center"/>
    </xf>
    <xf numFmtId="10" fontId="8" fillId="3" borderId="6" xfId="0" applyNumberFormat="1" applyFont="1" applyFill="1" applyBorder="1" applyAlignment="1">
      <alignment horizontal="center" vertical="center"/>
    </xf>
    <xf numFmtId="0" fontId="56" fillId="7" borderId="5" xfId="0" applyFont="1" applyFill="1" applyBorder="1" applyAlignment="1">
      <alignment horizontal="center" vertical="center"/>
    </xf>
    <xf numFmtId="0" fontId="34" fillId="7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5" xfId="0" applyFont="1" applyBorder="1" applyAlignment="1">
      <alignment vertical="center" wrapText="1"/>
    </xf>
    <xf numFmtId="10" fontId="5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left" vertical="center"/>
    </xf>
    <xf numFmtId="0" fontId="55" fillId="0" borderId="24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8" fontId="7" fillId="3" borderId="31" xfId="0" applyNumberFormat="1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42" fillId="0" borderId="5" xfId="0" applyFont="1" applyBorder="1" applyAlignment="1">
      <alignment vertical="center"/>
    </xf>
    <xf numFmtId="0" fontId="41" fillId="0" borderId="5" xfId="0" applyFont="1" applyBorder="1" applyAlignment="1">
      <alignment vertical="center"/>
    </xf>
    <xf numFmtId="0" fontId="57" fillId="0" borderId="17" xfId="0" applyFont="1" applyFill="1" applyBorder="1" applyAlignment="1">
      <alignment horizontal="left" vertical="center"/>
    </xf>
    <xf numFmtId="0" fontId="34" fillId="0" borderId="24" xfId="0" applyFont="1" applyBorder="1" applyAlignment="1">
      <alignment vertical="center"/>
    </xf>
    <xf numFmtId="0" fontId="34" fillId="0" borderId="25" xfId="0" applyFont="1" applyBorder="1" applyAlignment="1">
      <alignment vertical="center"/>
    </xf>
    <xf numFmtId="8" fontId="48" fillId="3" borderId="31" xfId="0" applyNumberFormat="1" applyFont="1" applyFill="1" applyBorder="1" applyAlignment="1">
      <alignment horizontal="center" vertical="center"/>
    </xf>
    <xf numFmtId="0" fontId="51" fillId="3" borderId="32" xfId="0" applyFont="1" applyFill="1" applyBorder="1" applyAlignment="1">
      <alignment horizontal="center" vertical="center"/>
    </xf>
    <xf numFmtId="0" fontId="41" fillId="3" borderId="6" xfId="0" applyFont="1" applyFill="1" applyBorder="1" applyAlignment="1">
      <alignment horizontal="center" vertical="center"/>
    </xf>
    <xf numFmtId="0" fontId="57" fillId="0" borderId="5" xfId="0" applyFont="1" applyBorder="1" applyAlignment="1">
      <alignment horizontal="center" vertical="center"/>
    </xf>
    <xf numFmtId="0" fontId="34" fillId="0" borderId="5" xfId="0" applyFont="1" applyBorder="1" applyAlignment="1">
      <alignment vertical="center"/>
    </xf>
    <xf numFmtId="0" fontId="44" fillId="3" borderId="5" xfId="0" applyFont="1" applyFill="1" applyBorder="1" applyAlignment="1">
      <alignment horizontal="center" vertical="center"/>
    </xf>
    <xf numFmtId="0" fontId="41" fillId="3" borderId="5" xfId="0" applyFont="1" applyFill="1" applyBorder="1" applyAlignment="1">
      <alignment horizontal="center" vertical="center"/>
    </xf>
    <xf numFmtId="0" fontId="42" fillId="0" borderId="5" xfId="0" applyFont="1" applyBorder="1" applyAlignment="1">
      <alignment vertical="center" wrapText="1"/>
    </xf>
    <xf numFmtId="10" fontId="44" fillId="3" borderId="5" xfId="0" applyNumberFormat="1" applyFont="1" applyFill="1" applyBorder="1" applyAlignment="1">
      <alignment horizontal="center" vertical="center"/>
    </xf>
    <xf numFmtId="0" fontId="51" fillId="3" borderId="5" xfId="0" applyFont="1" applyFill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2" fillId="0" borderId="17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1" fillId="0" borderId="32" xfId="0" applyFont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47" fillId="0" borderId="0" xfId="0" applyFont="1" applyFill="1" applyBorder="1" applyAlignment="1">
      <alignment horizontal="justify" vertical="center"/>
    </xf>
    <xf numFmtId="0" fontId="48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distributed"/>
    </xf>
    <xf numFmtId="0" fontId="41" fillId="0" borderId="0" xfId="0" applyFont="1" applyAlignment="1">
      <alignment vertical="distributed"/>
    </xf>
    <xf numFmtId="0" fontId="57" fillId="0" borderId="5" xfId="0" applyFont="1" applyFill="1" applyBorder="1" applyAlignment="1">
      <alignment horizontal="left" vertical="center"/>
    </xf>
    <xf numFmtId="0" fontId="47" fillId="8" borderId="17" xfId="0" applyFont="1" applyFill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8" fontId="47" fillId="8" borderId="17" xfId="0" applyNumberFormat="1" applyFont="1" applyFill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10" fontId="48" fillId="3" borderId="17" xfId="0" applyNumberFormat="1" applyFont="1" applyFill="1" applyBorder="1" applyAlignment="1">
      <alignment horizontal="center" vertical="center"/>
    </xf>
    <xf numFmtId="0" fontId="51" fillId="3" borderId="25" xfId="0" applyFont="1" applyFill="1" applyBorder="1" applyAlignment="1">
      <alignment horizontal="center" vertical="center"/>
    </xf>
    <xf numFmtId="10" fontId="44" fillId="3" borderId="17" xfId="0" applyNumberFormat="1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left" vertical="center"/>
    </xf>
    <xf numFmtId="0" fontId="51" fillId="3" borderId="6" xfId="0" applyFont="1" applyFill="1" applyBorder="1" applyAlignment="1">
      <alignment horizontal="center" vertical="center"/>
    </xf>
    <xf numFmtId="0" fontId="49" fillId="7" borderId="5" xfId="0" applyFont="1" applyFill="1" applyBorder="1" applyAlignment="1">
      <alignment horizontal="center" vertical="center"/>
    </xf>
    <xf numFmtId="0" fontId="50" fillId="7" borderId="5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justify"/>
    </xf>
    <xf numFmtId="0" fontId="38" fillId="0" borderId="0" xfId="0" applyFont="1" applyFill="1" applyAlignment="1"/>
    <xf numFmtId="0" fontId="15" fillId="0" borderId="0" xfId="0" applyFont="1" applyFill="1" applyAlignment="1">
      <alignment horizontal="center" vertical="center"/>
    </xf>
    <xf numFmtId="8" fontId="7" fillId="0" borderId="4" xfId="0" applyNumberFormat="1" applyFont="1" applyFill="1" applyBorder="1" applyAlignment="1">
      <alignment horizontal="center" vertical="center"/>
    </xf>
    <xf numFmtId="8" fontId="7" fillId="0" borderId="10" xfId="0" applyNumberFormat="1" applyFont="1" applyFill="1" applyBorder="1" applyAlignment="1">
      <alignment horizontal="center" vertical="center"/>
    </xf>
    <xf numFmtId="44" fontId="26" fillId="0" borderId="10" xfId="0" applyNumberFormat="1" applyFont="1" applyFill="1" applyBorder="1" applyAlignment="1">
      <alignment horizontal="right" vertical="center"/>
    </xf>
    <xf numFmtId="10" fontId="24" fillId="0" borderId="4" xfId="0" applyNumberFormat="1" applyFont="1" applyFill="1" applyBorder="1" applyAlignment="1">
      <alignment horizontal="right" vertical="center"/>
    </xf>
    <xf numFmtId="8" fontId="24" fillId="0" borderId="4" xfId="1" applyNumberFormat="1" applyFont="1" applyFill="1" applyBorder="1" applyAlignment="1">
      <alignment horizontal="center" vertical="center"/>
    </xf>
    <xf numFmtId="10" fontId="24" fillId="7" borderId="4" xfId="0" applyNumberFormat="1" applyFont="1" applyFill="1" applyBorder="1" applyAlignment="1">
      <alignment horizontal="center" vertical="center"/>
    </xf>
    <xf numFmtId="44" fontId="26" fillId="7" borderId="10" xfId="0" applyNumberFormat="1" applyFont="1" applyFill="1" applyBorder="1" applyAlignment="1">
      <alignment horizontal="right" vertical="center"/>
    </xf>
  </cellXfs>
  <cellStyles count="4">
    <cellStyle name="Monétaire" xfId="1" builtinId="4"/>
    <cellStyle name="Normal" xfId="0" builtinId="0"/>
    <cellStyle name="Pourcentage" xfId="2" builtinId="5"/>
    <cellStyle name="Pourcentage 2" xfId="3" xr:uid="{35D2925A-5508-455D-8EB3-B4AF499CF7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ain/Desktop/FOAD%20COMPTA/a%20VERSION%20ARKHOS/Module%201%20Intitiation/Vid&#233;o%208%20Salaires%20et%20charges%20sociales/DOCUMENTS/VIDEO%208%20Le%20salaire%20et%20les%20charges%20sociales%20EXEMPL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ain/Desktop/FOAD%20COMPTA/a%20VERSION%20ARKHOS/Module%201%20Intitiation/Vid&#233;o%208%20Salaires%20et%20charges%20sociales/DOCUMENTS/CM1V8%20EXERCICE%20ENONCE%20ET%20CORRIG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 12 Grille de cotisations"/>
      <sheetName val=" bulletin non-cadre"/>
      <sheetName val=" bulletin simplif non-cadre"/>
    </sheetNames>
    <sheetDataSet>
      <sheetData sheetId="0">
        <row r="9">
          <cell r="D9">
            <v>0.12889999999999999</v>
          </cell>
        </row>
        <row r="10">
          <cell r="C10">
            <v>4.0000000000000001E-3</v>
          </cell>
          <cell r="D10">
            <v>1.9E-2</v>
          </cell>
        </row>
        <row r="22">
          <cell r="C22">
            <v>6.9000000000000006E-2</v>
          </cell>
          <cell r="D22">
            <v>8.5500000000000007E-2</v>
          </cell>
        </row>
      </sheetData>
      <sheetData sheetId="1">
        <row r="39">
          <cell r="D39">
            <v>1819.8308750000001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 12 Grille de cotisations"/>
      <sheetName val=" enonce exercice"/>
      <sheetName val="corrigé exercice"/>
      <sheetName val=" bulletin simplif non-cadre"/>
    </sheetNames>
    <sheetDataSet>
      <sheetData sheetId="0"/>
      <sheetData sheetId="1"/>
      <sheetData sheetId="2">
        <row r="13">
          <cell r="E13">
            <v>2.5000000000000001E-2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99616-B213-43C0-98D0-7D9BA0525B45}">
  <dimension ref="A1:L36"/>
  <sheetViews>
    <sheetView topLeftCell="A8" zoomScale="90" zoomScaleNormal="90" workbookViewId="0">
      <selection activeCell="A32" sqref="A32"/>
    </sheetView>
  </sheetViews>
  <sheetFormatPr baseColWidth="10" defaultRowHeight="18" customHeight="1" x14ac:dyDescent="0.25"/>
  <cols>
    <col min="1" max="1" width="55.7109375" style="28" bestFit="1" customWidth="1"/>
    <col min="2" max="2" width="9.28515625" style="28" bestFit="1" customWidth="1"/>
    <col min="3" max="3" width="7.140625" style="28" bestFit="1" customWidth="1"/>
    <col min="4" max="4" width="11.5703125" style="28" bestFit="1" customWidth="1"/>
    <col min="5" max="5" width="7.85546875" style="28" customWidth="1"/>
    <col min="6" max="6" width="9.85546875" style="28" bestFit="1" customWidth="1"/>
    <col min="7" max="7" width="2.42578125" style="28" customWidth="1"/>
    <col min="8" max="8" width="46.28515625" style="28" customWidth="1"/>
    <col min="9" max="9" width="12" style="28" customWidth="1"/>
    <col min="10" max="10" width="11.42578125" style="28" bestFit="1" customWidth="1"/>
    <col min="11" max="11" width="13.42578125" style="28" bestFit="1" customWidth="1"/>
    <col min="12" max="12" width="14.5703125" style="28" bestFit="1" customWidth="1"/>
    <col min="13" max="16384" width="11.42578125" style="28"/>
  </cols>
  <sheetData>
    <row r="1" spans="1:12" ht="18" customHeight="1" x14ac:dyDescent="0.25">
      <c r="A1" s="300" t="s">
        <v>131</v>
      </c>
      <c r="B1" s="304"/>
      <c r="C1" s="304"/>
      <c r="D1" s="304"/>
      <c r="E1" s="304"/>
      <c r="H1" s="300" t="s">
        <v>126</v>
      </c>
      <c r="I1" s="301"/>
      <c r="J1" s="163"/>
      <c r="K1" s="163"/>
    </row>
    <row r="2" spans="1:12" ht="18" customHeight="1" thickBot="1" x14ac:dyDescent="0.3">
      <c r="J2" s="164"/>
      <c r="K2" s="164"/>
      <c r="L2" s="164"/>
    </row>
    <row r="3" spans="1:12" ht="18" customHeight="1" thickBot="1" x14ac:dyDescent="0.3">
      <c r="A3" s="305"/>
      <c r="B3" s="307" t="s">
        <v>2</v>
      </c>
      <c r="C3" s="307" t="s">
        <v>3</v>
      </c>
      <c r="D3" s="307" t="s">
        <v>4</v>
      </c>
      <c r="E3" s="307" t="s">
        <v>5</v>
      </c>
      <c r="F3" s="302" t="s">
        <v>6</v>
      </c>
      <c r="H3" s="26" t="s">
        <v>1</v>
      </c>
      <c r="I3" s="27">
        <f>B5</f>
        <v>1900</v>
      </c>
    </row>
    <row r="4" spans="1:12" ht="18" customHeight="1" x14ac:dyDescent="0.25">
      <c r="A4" s="306"/>
      <c r="B4" s="308"/>
      <c r="C4" s="308"/>
      <c r="D4" s="308"/>
      <c r="E4" s="308"/>
      <c r="F4" s="303"/>
      <c r="H4" s="305"/>
      <c r="I4" s="307" t="s">
        <v>2</v>
      </c>
      <c r="J4" s="307" t="s">
        <v>76</v>
      </c>
      <c r="K4" s="307" t="s">
        <v>77</v>
      </c>
      <c r="L4" s="302" t="s">
        <v>78</v>
      </c>
    </row>
    <row r="5" spans="1:12" ht="18" customHeight="1" x14ac:dyDescent="0.25">
      <c r="A5" s="7" t="s">
        <v>55</v>
      </c>
      <c r="B5" s="9">
        <v>1900</v>
      </c>
      <c r="C5" s="31"/>
      <c r="D5" s="9"/>
      <c r="E5" s="31">
        <v>0.13</v>
      </c>
      <c r="F5" s="216">
        <f>B5*E5</f>
        <v>247</v>
      </c>
      <c r="H5" s="306"/>
      <c r="I5" s="308"/>
      <c r="J5" s="308"/>
      <c r="K5" s="308"/>
      <c r="L5" s="303"/>
    </row>
    <row r="6" spans="1:12" ht="18" customHeight="1" x14ac:dyDescent="0.25">
      <c r="A6" s="7" t="s">
        <v>56</v>
      </c>
      <c r="B6" s="9">
        <v>1900</v>
      </c>
      <c r="C6" s="31">
        <v>6.9000000000000006E-2</v>
      </c>
      <c r="D6" s="9">
        <f t="shared" ref="D6:D7" si="0">B6*C6</f>
        <v>131.10000000000002</v>
      </c>
      <c r="E6" s="31">
        <v>8.5500000000000007E-2</v>
      </c>
      <c r="F6" s="216">
        <f t="shared" ref="E6:F12" si="1">B6*E6</f>
        <v>162.45000000000002</v>
      </c>
      <c r="H6" s="36" t="s">
        <v>28</v>
      </c>
      <c r="I6" s="395"/>
      <c r="J6" s="273"/>
      <c r="K6" s="273"/>
      <c r="L6" s="396"/>
    </row>
    <row r="7" spans="1:12" ht="18" customHeight="1" x14ac:dyDescent="0.25">
      <c r="A7" s="7" t="s">
        <v>56</v>
      </c>
      <c r="B7" s="9">
        <f>+B6</f>
        <v>1900</v>
      </c>
      <c r="C7" s="31">
        <v>4.0000000000000001E-3</v>
      </c>
      <c r="D7" s="9">
        <f t="shared" si="0"/>
        <v>7.6000000000000005</v>
      </c>
      <c r="E7" s="31">
        <v>1.9E-2</v>
      </c>
      <c r="F7" s="216">
        <f t="shared" si="1"/>
        <v>36.1</v>
      </c>
      <c r="H7" s="7" t="s">
        <v>29</v>
      </c>
      <c r="I7" s="9">
        <f>I3</f>
        <v>1900</v>
      </c>
      <c r="J7" s="31"/>
      <c r="K7" s="9"/>
      <c r="L7" s="216">
        <f>F5</f>
        <v>247</v>
      </c>
    </row>
    <row r="8" spans="1:12" ht="18" customHeight="1" x14ac:dyDescent="0.25">
      <c r="A8" s="7" t="s">
        <v>57</v>
      </c>
      <c r="B8" s="9">
        <f t="shared" ref="B8:B12" si="2">+B7</f>
        <v>1900</v>
      </c>
      <c r="C8" s="33"/>
      <c r="D8" s="34"/>
      <c r="E8" s="165">
        <v>0.01</v>
      </c>
      <c r="F8" s="32">
        <f t="shared" si="1"/>
        <v>19</v>
      </c>
      <c r="H8" s="7" t="s">
        <v>30</v>
      </c>
      <c r="I8" s="9">
        <f>I7</f>
        <v>1900</v>
      </c>
      <c r="J8" s="31">
        <f>C25</f>
        <v>8.5000000000000006E-3</v>
      </c>
      <c r="K8" s="9">
        <f>J8*I8</f>
        <v>16.150000000000002</v>
      </c>
      <c r="L8" s="215">
        <f>F25</f>
        <v>23.75</v>
      </c>
    </row>
    <row r="9" spans="1:12" ht="18" customHeight="1" x14ac:dyDescent="0.25">
      <c r="A9" s="7" t="s">
        <v>58</v>
      </c>
      <c r="B9" s="9">
        <f t="shared" si="2"/>
        <v>1900</v>
      </c>
      <c r="C9" s="33"/>
      <c r="D9" s="34"/>
      <c r="E9" s="31">
        <v>3.4500000000000003E-2</v>
      </c>
      <c r="F9" s="216">
        <f t="shared" si="1"/>
        <v>65.550000000000011</v>
      </c>
      <c r="H9" s="7" t="s">
        <v>31</v>
      </c>
      <c r="I9" s="9">
        <f>I8</f>
        <v>1900</v>
      </c>
      <c r="J9" s="31">
        <f>C24</f>
        <v>9.4999999999999998E-3</v>
      </c>
      <c r="K9" s="9">
        <f>J9*I9</f>
        <v>18.05</v>
      </c>
      <c r="L9" s="32">
        <f>F24</f>
        <v>36.1</v>
      </c>
    </row>
    <row r="10" spans="1:12" ht="18" customHeight="1" x14ac:dyDescent="0.25">
      <c r="A10" s="7" t="s">
        <v>59</v>
      </c>
      <c r="B10" s="9">
        <f t="shared" si="2"/>
        <v>1900</v>
      </c>
      <c r="C10" s="33"/>
      <c r="D10" s="34"/>
      <c r="E10" s="31">
        <v>1E-3</v>
      </c>
      <c r="F10" s="32">
        <f t="shared" si="1"/>
        <v>1.9000000000000001</v>
      </c>
      <c r="H10" s="36" t="s">
        <v>32</v>
      </c>
      <c r="I10" s="9">
        <f>I9</f>
        <v>1900</v>
      </c>
      <c r="J10" s="33"/>
      <c r="K10" s="9">
        <f t="shared" ref="K10:K23" si="3">J10*I10</f>
        <v>0</v>
      </c>
      <c r="L10" s="216">
        <f>F12</f>
        <v>47.5</v>
      </c>
    </row>
    <row r="11" spans="1:12" ht="18" customHeight="1" x14ac:dyDescent="0.25">
      <c r="A11" s="7" t="s">
        <v>60</v>
      </c>
      <c r="B11" s="9">
        <f t="shared" si="2"/>
        <v>1900</v>
      </c>
      <c r="C11" s="33"/>
      <c r="D11" s="34"/>
      <c r="E11" s="31">
        <v>3.0000000000000001E-3</v>
      </c>
      <c r="F11" s="32">
        <f t="shared" si="1"/>
        <v>5.7</v>
      </c>
      <c r="H11" s="36" t="s">
        <v>8</v>
      </c>
      <c r="I11" s="9"/>
      <c r="J11" s="33"/>
      <c r="K11" s="9">
        <f t="shared" si="3"/>
        <v>0</v>
      </c>
      <c r="L11" s="32"/>
    </row>
    <row r="12" spans="1:12" ht="18" customHeight="1" x14ac:dyDescent="0.25">
      <c r="A12" s="7" t="s">
        <v>61</v>
      </c>
      <c r="B12" s="9">
        <f t="shared" si="2"/>
        <v>1900</v>
      </c>
      <c r="C12" s="33"/>
      <c r="D12" s="34"/>
      <c r="E12" s="31">
        <v>2.5000000000000001E-2</v>
      </c>
      <c r="F12" s="216">
        <f t="shared" si="1"/>
        <v>47.5</v>
      </c>
      <c r="H12" s="7" t="s">
        <v>33</v>
      </c>
      <c r="I12" s="9">
        <f>B6</f>
        <v>1900</v>
      </c>
      <c r="J12" s="31">
        <f>C6</f>
        <v>6.9000000000000006E-2</v>
      </c>
      <c r="K12" s="9">
        <f t="shared" si="3"/>
        <v>131.10000000000002</v>
      </c>
      <c r="L12" s="216">
        <f>F6</f>
        <v>162.45000000000002</v>
      </c>
    </row>
    <row r="13" spans="1:12" ht="18" customHeight="1" x14ac:dyDescent="0.25">
      <c r="A13" s="7" t="s">
        <v>9</v>
      </c>
      <c r="B13" s="9">
        <f>$B$5*0.9825</f>
        <v>1866.75</v>
      </c>
      <c r="C13" s="31">
        <v>2.4E-2</v>
      </c>
      <c r="D13" s="9">
        <f t="shared" ref="D13:D15" si="4">B13*C13</f>
        <v>44.802</v>
      </c>
      <c r="E13" s="33"/>
      <c r="F13" s="166"/>
      <c r="H13" s="7" t="s">
        <v>34</v>
      </c>
      <c r="I13" s="9">
        <f>B7</f>
        <v>1900</v>
      </c>
      <c r="J13" s="31">
        <f>C7</f>
        <v>4.0000000000000001E-3</v>
      </c>
      <c r="K13" s="9">
        <f t="shared" si="3"/>
        <v>7.6000000000000005</v>
      </c>
      <c r="L13" s="216">
        <f>F7</f>
        <v>36.1</v>
      </c>
    </row>
    <row r="14" spans="1:12" ht="18" customHeight="1" x14ac:dyDescent="0.25">
      <c r="A14" s="7" t="s">
        <v>10</v>
      </c>
      <c r="B14" s="9">
        <f>$B$5*0.9825</f>
        <v>1866.75</v>
      </c>
      <c r="C14" s="31">
        <v>6.8000000000000005E-2</v>
      </c>
      <c r="D14" s="9">
        <f t="shared" si="4"/>
        <v>126.93900000000001</v>
      </c>
      <c r="E14" s="33"/>
      <c r="F14" s="166"/>
      <c r="H14" s="7" t="s">
        <v>79</v>
      </c>
      <c r="I14" s="9">
        <f>I13</f>
        <v>1900</v>
      </c>
      <c r="J14" s="35">
        <f>C22+C23</f>
        <v>3.9E-2</v>
      </c>
      <c r="K14" s="9">
        <f t="shared" si="3"/>
        <v>74.099999999999994</v>
      </c>
      <c r="L14" s="216">
        <f>F22+F23</f>
        <v>111.14999999999999</v>
      </c>
    </row>
    <row r="15" spans="1:12" ht="18" customHeight="1" x14ac:dyDescent="0.25">
      <c r="A15" s="7" t="s">
        <v>11</v>
      </c>
      <c r="B15" s="9">
        <f>$B$5*0.9825</f>
        <v>1866.75</v>
      </c>
      <c r="C15" s="31">
        <v>5.0000000000000001E-3</v>
      </c>
      <c r="D15" s="9">
        <f t="shared" si="4"/>
        <v>9.3337500000000002</v>
      </c>
      <c r="E15" s="33"/>
      <c r="F15" s="166"/>
      <c r="G15" s="167"/>
      <c r="H15" s="7" t="s">
        <v>80</v>
      </c>
      <c r="I15" s="9"/>
      <c r="J15" s="35"/>
      <c r="K15" s="9">
        <f t="shared" si="3"/>
        <v>0</v>
      </c>
      <c r="L15" s="32"/>
    </row>
    <row r="16" spans="1:12" ht="18" customHeight="1" x14ac:dyDescent="0.25">
      <c r="A16" s="7" t="s">
        <v>12</v>
      </c>
      <c r="B16" s="9">
        <f>$B$5</f>
        <v>1900</v>
      </c>
      <c r="C16" s="8"/>
      <c r="D16" s="9"/>
      <c r="E16" s="169">
        <v>1.6000000000000001E-4</v>
      </c>
      <c r="F16" s="32">
        <f t="shared" ref="E16:F16" si="5">B16*E16</f>
        <v>0.30400000000000005</v>
      </c>
      <c r="H16" s="7" t="s">
        <v>39</v>
      </c>
      <c r="I16" s="9"/>
      <c r="J16" s="35"/>
      <c r="K16" s="9">
        <f t="shared" si="3"/>
        <v>0</v>
      </c>
      <c r="L16" s="32"/>
    </row>
    <row r="17" spans="1:12" ht="18" customHeight="1" x14ac:dyDescent="0.25">
      <c r="A17" s="7" t="s">
        <v>130</v>
      </c>
      <c r="B17" s="9"/>
      <c r="C17" s="8"/>
      <c r="D17" s="9"/>
      <c r="E17" s="169"/>
      <c r="F17" s="170">
        <v>-233.32</v>
      </c>
      <c r="H17" s="36" t="s">
        <v>41</v>
      </c>
      <c r="I17" s="168">
        <f>I14</f>
        <v>1900</v>
      </c>
      <c r="J17" s="35"/>
      <c r="K17" s="9">
        <f t="shared" si="3"/>
        <v>0</v>
      </c>
      <c r="L17" s="216">
        <f>F9</f>
        <v>65.550000000000011</v>
      </c>
    </row>
    <row r="18" spans="1:12" ht="18" customHeight="1" x14ac:dyDescent="0.25">
      <c r="A18" s="29" t="s">
        <v>14</v>
      </c>
      <c r="B18" s="273"/>
      <c r="C18" s="33"/>
      <c r="D18" s="33"/>
      <c r="E18" s="33"/>
      <c r="F18" s="171"/>
      <c r="H18" s="36" t="s">
        <v>42</v>
      </c>
      <c r="I18" s="168">
        <f>I17</f>
        <v>1900</v>
      </c>
      <c r="J18" s="31">
        <f>C19</f>
        <v>9.4999999999999998E-3</v>
      </c>
      <c r="K18" s="9">
        <f t="shared" si="3"/>
        <v>18.05</v>
      </c>
      <c r="L18" s="216">
        <f>F19+F20</f>
        <v>79.8</v>
      </c>
    </row>
    <row r="19" spans="1:12" ht="18" customHeight="1" x14ac:dyDescent="0.25">
      <c r="A19" s="7" t="s">
        <v>63</v>
      </c>
      <c r="B19" s="9">
        <f t="shared" ref="B19:B20" si="6">$B$5</f>
        <v>1900</v>
      </c>
      <c r="C19" s="31">
        <v>9.4999999999999998E-3</v>
      </c>
      <c r="D19" s="9">
        <f t="shared" ref="D19" si="7">B19*C19</f>
        <v>18.05</v>
      </c>
      <c r="E19" s="31">
        <v>4.0500000000000001E-2</v>
      </c>
      <c r="F19" s="216">
        <f t="shared" ref="E19:F20" si="8">B19*E19</f>
        <v>76.95</v>
      </c>
      <c r="H19" s="36" t="s">
        <v>81</v>
      </c>
      <c r="I19" s="9"/>
      <c r="J19" s="35"/>
      <c r="K19" s="9">
        <f t="shared" si="3"/>
        <v>0</v>
      </c>
      <c r="L19" s="32">
        <f>F8+F10+F11+F16+F30+F31</f>
        <v>50.274000000000001</v>
      </c>
    </row>
    <row r="20" spans="1:12" ht="18" customHeight="1" x14ac:dyDescent="0.25">
      <c r="A20" s="7" t="s">
        <v>64</v>
      </c>
      <c r="B20" s="9">
        <f t="shared" si="6"/>
        <v>1900</v>
      </c>
      <c r="C20" s="33"/>
      <c r="D20" s="34"/>
      <c r="E20" s="31">
        <v>1.5E-3</v>
      </c>
      <c r="F20" s="216">
        <f t="shared" si="8"/>
        <v>2.85</v>
      </c>
      <c r="H20" s="36" t="s">
        <v>46</v>
      </c>
      <c r="I20" s="168"/>
      <c r="J20" s="35"/>
      <c r="K20" s="9">
        <f t="shared" si="3"/>
        <v>0</v>
      </c>
      <c r="L20" s="32"/>
    </row>
    <row r="21" spans="1:12" ht="18" customHeight="1" x14ac:dyDescent="0.25">
      <c r="A21" s="29" t="s">
        <v>75</v>
      </c>
      <c r="B21" s="34"/>
      <c r="C21" s="33"/>
      <c r="D21" s="34"/>
      <c r="E21" s="33"/>
      <c r="F21" s="166"/>
      <c r="H21" s="36" t="s">
        <v>47</v>
      </c>
      <c r="I21" s="9">
        <f>B13+B26</f>
        <v>1926.6</v>
      </c>
      <c r="J21" s="31">
        <f>C27</f>
        <v>6.8000000000000005E-2</v>
      </c>
      <c r="K21" s="9">
        <f t="shared" si="3"/>
        <v>131.00880000000001</v>
      </c>
      <c r="L21" s="166"/>
    </row>
    <row r="22" spans="1:12" ht="18" customHeight="1" x14ac:dyDescent="0.25">
      <c r="A22" s="7" t="s">
        <v>65</v>
      </c>
      <c r="B22" s="9">
        <f t="shared" ref="B22:B25" si="9">$B$5</f>
        <v>1900</v>
      </c>
      <c r="C22" s="31">
        <v>3.1E-2</v>
      </c>
      <c r="D22" s="9">
        <f>B22*C22</f>
        <v>58.9</v>
      </c>
      <c r="E22" s="31">
        <v>4.65E-2</v>
      </c>
      <c r="F22" s="216">
        <f t="shared" ref="E22:F24" si="10">B22*E22</f>
        <v>88.35</v>
      </c>
      <c r="H22" s="36" t="s">
        <v>48</v>
      </c>
      <c r="I22" s="9">
        <f>I21</f>
        <v>1926.6</v>
      </c>
      <c r="J22" s="31">
        <f>C26+C28</f>
        <v>2.9000000000000001E-2</v>
      </c>
      <c r="K22" s="9">
        <f t="shared" si="3"/>
        <v>55.871400000000001</v>
      </c>
      <c r="L22" s="166"/>
    </row>
    <row r="23" spans="1:12" ht="18" customHeight="1" x14ac:dyDescent="0.25">
      <c r="A23" s="7" t="s">
        <v>66</v>
      </c>
      <c r="B23" s="9">
        <f t="shared" si="9"/>
        <v>1900</v>
      </c>
      <c r="C23" s="31">
        <v>8.0000000000000002E-3</v>
      </c>
      <c r="D23" s="9">
        <f t="shared" ref="D23:D24" si="11">B23*C23</f>
        <v>15.200000000000001</v>
      </c>
      <c r="E23" s="31">
        <v>1.2E-2</v>
      </c>
      <c r="F23" s="216">
        <f t="shared" si="10"/>
        <v>22.8</v>
      </c>
      <c r="G23" s="172"/>
      <c r="H23" s="36" t="s">
        <v>49</v>
      </c>
      <c r="I23" s="9"/>
      <c r="J23" s="8"/>
      <c r="K23" s="9">
        <f t="shared" si="3"/>
        <v>0</v>
      </c>
      <c r="L23" s="173">
        <f>F17</f>
        <v>-233.32</v>
      </c>
    </row>
    <row r="24" spans="1:12" ht="18" customHeight="1" x14ac:dyDescent="0.25">
      <c r="A24" s="64" t="s">
        <v>19</v>
      </c>
      <c r="B24" s="9">
        <f t="shared" si="9"/>
        <v>1900</v>
      </c>
      <c r="C24" s="65">
        <v>9.4999999999999998E-3</v>
      </c>
      <c r="D24" s="9">
        <f t="shared" si="11"/>
        <v>18.05</v>
      </c>
      <c r="E24" s="65">
        <v>1.9E-2</v>
      </c>
      <c r="F24" s="32">
        <f t="shared" si="10"/>
        <v>36.1</v>
      </c>
      <c r="G24" s="172"/>
      <c r="H24" s="36" t="s">
        <v>50</v>
      </c>
      <c r="I24" s="38"/>
      <c r="J24" s="273"/>
      <c r="K24" s="39">
        <f>SUM(K7:K23)</f>
        <v>451.93020000000001</v>
      </c>
      <c r="L24" s="70">
        <f>SUM(L7:L23)</f>
        <v>626.35400000000004</v>
      </c>
    </row>
    <row r="25" spans="1:12" ht="18" customHeight="1" x14ac:dyDescent="0.25">
      <c r="A25" s="7" t="s">
        <v>67</v>
      </c>
      <c r="B25" s="9">
        <f t="shared" si="9"/>
        <v>1900</v>
      </c>
      <c r="C25" s="31">
        <v>8.5000000000000006E-3</v>
      </c>
      <c r="D25" s="9">
        <f>B25*C25</f>
        <v>16.150000000000002</v>
      </c>
      <c r="E25" s="31">
        <f>' enonce NC'!E27</f>
        <v>1.2500000000000001E-2</v>
      </c>
      <c r="F25" s="175">
        <f>E25*B25</f>
        <v>23.75</v>
      </c>
      <c r="G25" s="172"/>
      <c r="K25" s="309" t="s">
        <v>51</v>
      </c>
      <c r="L25" s="310"/>
    </row>
    <row r="26" spans="1:12" ht="18" customHeight="1" x14ac:dyDescent="0.25">
      <c r="A26" s="7" t="s">
        <v>68</v>
      </c>
      <c r="B26" s="9">
        <f>F24+F25</f>
        <v>59.85</v>
      </c>
      <c r="C26" s="31">
        <v>2.4E-2</v>
      </c>
      <c r="D26" s="9">
        <f>C26*B26</f>
        <v>1.4364000000000001</v>
      </c>
      <c r="E26" s="141"/>
      <c r="F26" s="175"/>
      <c r="G26" s="172"/>
      <c r="J26" s="174"/>
      <c r="K26" s="311">
        <f>I3-K24</f>
        <v>1448.0698</v>
      </c>
      <c r="L26" s="310"/>
    </row>
    <row r="27" spans="1:12" ht="23.25" customHeight="1" x14ac:dyDescent="0.25">
      <c r="A27" s="7" t="s">
        <v>69</v>
      </c>
      <c r="B27" s="9">
        <f>B26</f>
        <v>59.85</v>
      </c>
      <c r="C27" s="31">
        <v>6.8000000000000005E-2</v>
      </c>
      <c r="D27" s="9">
        <f t="shared" ref="D27:D28" si="12">C27*B27</f>
        <v>4.0698000000000008</v>
      </c>
      <c r="E27" s="141"/>
      <c r="F27" s="175"/>
      <c r="H27" s="174"/>
      <c r="I27" s="174"/>
      <c r="J27" s="174"/>
      <c r="K27" s="176" t="s">
        <v>52</v>
      </c>
      <c r="L27" s="176" t="s">
        <v>53</v>
      </c>
    </row>
    <row r="28" spans="1:12" ht="18" customHeight="1" x14ac:dyDescent="0.25">
      <c r="A28" s="7" t="s">
        <v>70</v>
      </c>
      <c r="B28" s="9">
        <f>B27</f>
        <v>59.85</v>
      </c>
      <c r="C28" s="31">
        <v>5.0000000000000001E-3</v>
      </c>
      <c r="D28" s="9">
        <f t="shared" si="12"/>
        <v>0.29925000000000002</v>
      </c>
      <c r="E28" s="141"/>
      <c r="F28" s="175"/>
      <c r="H28" s="174"/>
      <c r="I28" s="174"/>
      <c r="J28" s="174"/>
      <c r="K28" s="177">
        <f>I3+L24</f>
        <v>2526.3540000000003</v>
      </c>
      <c r="L28" s="177">
        <f>-L23+(I7*1.8%)</f>
        <v>267.52</v>
      </c>
    </row>
    <row r="29" spans="1:12" ht="18" customHeight="1" x14ac:dyDescent="0.25">
      <c r="A29" s="29" t="s">
        <v>71</v>
      </c>
      <c r="B29" s="9"/>
      <c r="C29" s="31"/>
      <c r="D29" s="9"/>
      <c r="E29" s="141"/>
      <c r="F29" s="175"/>
      <c r="H29" s="174"/>
      <c r="I29" s="174"/>
      <c r="J29" s="174"/>
      <c r="K29" s="178"/>
      <c r="L29" s="178"/>
    </row>
    <row r="30" spans="1:12" ht="18" customHeight="1" x14ac:dyDescent="0.25">
      <c r="A30" s="7" t="s">
        <v>25</v>
      </c>
      <c r="B30" s="9">
        <f>B16</f>
        <v>1900</v>
      </c>
      <c r="C30" s="31"/>
      <c r="D30" s="9"/>
      <c r="E30" s="141">
        <v>6.7999999999999996E-3</v>
      </c>
      <c r="F30" s="175">
        <f>E30*B30</f>
        <v>12.92</v>
      </c>
      <c r="J30" s="174"/>
      <c r="L30" s="178"/>
    </row>
    <row r="31" spans="1:12" ht="18" customHeight="1" x14ac:dyDescent="0.25">
      <c r="A31" s="7" t="s">
        <v>72</v>
      </c>
      <c r="B31" s="9">
        <f>B30</f>
        <v>1900</v>
      </c>
      <c r="C31" s="31"/>
      <c r="D31" s="9"/>
      <c r="E31" s="141">
        <v>5.4999999999999997E-3</v>
      </c>
      <c r="F31" s="175">
        <f>E31*B31</f>
        <v>10.45</v>
      </c>
      <c r="H31" s="174"/>
      <c r="I31" s="174"/>
      <c r="J31" s="178"/>
      <c r="K31" s="178"/>
      <c r="L31" s="178"/>
    </row>
    <row r="32" spans="1:12" ht="18" customHeight="1" x14ac:dyDescent="0.25">
      <c r="D32" s="168">
        <f>SUM(D5:D31)</f>
        <v>451.93019999999996</v>
      </c>
      <c r="F32" s="168">
        <f>SUM(F5:F31)</f>
        <v>626.35400000000016</v>
      </c>
      <c r="H32" s="174"/>
      <c r="I32" s="174"/>
      <c r="J32" s="174"/>
      <c r="K32" s="178"/>
      <c r="L32" s="178"/>
    </row>
    <row r="33" spans="1:12" ht="18" customHeight="1" x14ac:dyDescent="0.25">
      <c r="A33" s="174"/>
      <c r="B33" s="174"/>
      <c r="C33" s="174"/>
      <c r="D33" s="174"/>
      <c r="E33" s="174"/>
      <c r="F33" s="174"/>
      <c r="L33" s="174"/>
    </row>
    <row r="34" spans="1:12" ht="18" customHeight="1" x14ac:dyDescent="0.25">
      <c r="H34" s="174"/>
      <c r="I34" s="174"/>
      <c r="J34" s="174"/>
      <c r="K34" s="174"/>
      <c r="L34" s="174"/>
    </row>
    <row r="35" spans="1:12" ht="18" customHeight="1" x14ac:dyDescent="0.25">
      <c r="H35" s="174"/>
      <c r="I35" s="174"/>
      <c r="J35" s="174"/>
      <c r="K35" s="174"/>
      <c r="L35" s="174"/>
    </row>
    <row r="36" spans="1:12" ht="18" customHeight="1" x14ac:dyDescent="0.25">
      <c r="H36" s="174"/>
      <c r="I36" s="174"/>
      <c r="J36" s="174"/>
      <c r="K36" s="174"/>
      <c r="L36" s="174"/>
    </row>
  </sheetData>
  <mergeCells count="15">
    <mergeCell ref="K25:L25"/>
    <mergeCell ref="K26:L26"/>
    <mergeCell ref="H4:H5"/>
    <mergeCell ref="I4:I5"/>
    <mergeCell ref="J4:J5"/>
    <mergeCell ref="K4:K5"/>
    <mergeCell ref="L4:L5"/>
    <mergeCell ref="H1:I1"/>
    <mergeCell ref="F3:F4"/>
    <mergeCell ref="A1:E1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2362B-53A5-4B10-AEB6-96E861740C2B}">
  <dimension ref="A1:I47"/>
  <sheetViews>
    <sheetView zoomScale="90" zoomScaleNormal="90" workbookViewId="0">
      <selection activeCell="D8" sqref="D8"/>
    </sheetView>
  </sheetViews>
  <sheetFormatPr baseColWidth="10" defaultRowHeight="12" x14ac:dyDescent="0.25"/>
  <cols>
    <col min="1" max="1" width="46.28515625" style="1" customWidth="1"/>
    <col min="2" max="2" width="16" style="1" customWidth="1"/>
    <col min="3" max="3" width="14.140625" style="1" customWidth="1"/>
    <col min="4" max="4" width="14.7109375" style="1" customWidth="1"/>
    <col min="5" max="5" width="14.5703125" style="1" bestFit="1" customWidth="1"/>
    <col min="6" max="6" width="21.7109375" style="1" customWidth="1"/>
    <col min="7" max="7" width="13.28515625" style="1" customWidth="1"/>
    <col min="8" max="8" width="11.42578125" style="1"/>
    <col min="9" max="9" width="14.28515625" style="1" hidden="1" customWidth="1"/>
    <col min="10" max="16384" width="11.42578125" style="1"/>
  </cols>
  <sheetData>
    <row r="1" spans="1:9" ht="18" x14ac:dyDescent="0.25">
      <c r="A1" s="23" t="s">
        <v>54</v>
      </c>
      <c r="B1" s="24"/>
      <c r="C1" s="24"/>
      <c r="D1" s="24"/>
      <c r="I1" s="24"/>
    </row>
    <row r="2" spans="1:9" ht="15" thickBot="1" x14ac:dyDescent="0.3">
      <c r="C2" s="25"/>
      <c r="D2" s="25"/>
      <c r="E2" s="25"/>
      <c r="I2" s="25"/>
    </row>
    <row r="3" spans="1:9" ht="24" customHeight="1" thickBot="1" x14ac:dyDescent="0.3">
      <c r="A3" s="26" t="s">
        <v>1</v>
      </c>
      <c r="B3" s="27" t="e">
        <f>'Bulletin non-cadre'!#REF!</f>
        <v>#REF!</v>
      </c>
      <c r="C3" s="28"/>
      <c r="D3" s="28"/>
      <c r="E3" s="28"/>
      <c r="I3" s="28"/>
    </row>
    <row r="4" spans="1:9" ht="18" customHeight="1" x14ac:dyDescent="0.25">
      <c r="A4" s="305"/>
      <c r="B4" s="307" t="s">
        <v>2</v>
      </c>
      <c r="C4" s="307" t="s">
        <v>76</v>
      </c>
      <c r="D4" s="307" t="s">
        <v>77</v>
      </c>
      <c r="E4" s="319" t="s">
        <v>78</v>
      </c>
      <c r="I4" s="312" t="s">
        <v>5</v>
      </c>
    </row>
    <row r="5" spans="1:9" ht="18" customHeight="1" x14ac:dyDescent="0.25">
      <c r="A5" s="306"/>
      <c r="B5" s="308"/>
      <c r="C5" s="308"/>
      <c r="D5" s="308"/>
      <c r="E5" s="320"/>
      <c r="I5" s="313"/>
    </row>
    <row r="6" spans="1:9" ht="18" customHeight="1" x14ac:dyDescent="0.25">
      <c r="A6" s="29" t="s">
        <v>28</v>
      </c>
      <c r="B6" s="30"/>
      <c r="C6" s="30"/>
      <c r="D6" s="30"/>
      <c r="E6" s="53"/>
      <c r="I6" s="52"/>
    </row>
    <row r="7" spans="1:9" ht="17.25" customHeight="1" x14ac:dyDescent="0.25">
      <c r="A7" s="7" t="s">
        <v>29</v>
      </c>
      <c r="B7" s="9" t="e">
        <f>$B$3</f>
        <v>#REF!</v>
      </c>
      <c r="C7" s="31">
        <v>7.4999999999999997E-3</v>
      </c>
      <c r="D7" s="9" t="e">
        <f>B7*C7</f>
        <v>#REF!</v>
      </c>
      <c r="E7" s="54" t="e">
        <f>B7*I7</f>
        <v>#REF!</v>
      </c>
      <c r="I7" s="11">
        <v>0.12889999999999999</v>
      </c>
    </row>
    <row r="8" spans="1:9" ht="17.25" customHeight="1" x14ac:dyDescent="0.25">
      <c r="A8" s="7" t="s">
        <v>30</v>
      </c>
      <c r="B8" s="9" t="e">
        <f>$B$3</f>
        <v>#REF!</v>
      </c>
      <c r="C8" s="31">
        <f>'Bulletin non-cadre'!C25</f>
        <v>8.5000000000000006E-3</v>
      </c>
      <c r="D8" s="9" t="e">
        <f>B8*C8</f>
        <v>#REF!</v>
      </c>
      <c r="E8" s="54" t="e">
        <f>B8*I8</f>
        <v>#REF!</v>
      </c>
      <c r="I8" s="11">
        <f>'Bulletin non-cadre'!E25</f>
        <v>1.2500000000000001E-2</v>
      </c>
    </row>
    <row r="9" spans="1:9" ht="17.25" customHeight="1" x14ac:dyDescent="0.25">
      <c r="A9" s="7" t="s">
        <v>31</v>
      </c>
      <c r="B9" s="9">
        <v>1700</v>
      </c>
      <c r="C9" s="31">
        <v>9.4999999999999998E-3</v>
      </c>
      <c r="D9" s="9">
        <f>'Bulletin non-cadre'!D24</f>
        <v>18.05</v>
      </c>
      <c r="E9" s="54">
        <f>'Bulletin non-cadre'!F24</f>
        <v>36.1</v>
      </c>
      <c r="I9" s="11">
        <v>1.9E-2</v>
      </c>
    </row>
    <row r="10" spans="1:9" ht="17.25" customHeight="1" x14ac:dyDescent="0.25">
      <c r="A10" s="7"/>
      <c r="B10" s="9"/>
      <c r="C10" s="31"/>
      <c r="D10" s="9"/>
      <c r="E10" s="54"/>
      <c r="I10" s="11"/>
    </row>
    <row r="11" spans="1:9" ht="17.25" customHeight="1" x14ac:dyDescent="0.25">
      <c r="A11" s="29" t="s">
        <v>32</v>
      </c>
      <c r="B11" s="9" t="e">
        <f>B3</f>
        <v>#REF!</v>
      </c>
      <c r="C11" s="33"/>
      <c r="D11" s="34"/>
      <c r="E11" s="54" t="e">
        <f>B11*I11</f>
        <v>#REF!</v>
      </c>
      <c r="I11" s="11">
        <v>2.5000000000000001E-2</v>
      </c>
    </row>
    <row r="12" spans="1:9" ht="17.25" customHeight="1" x14ac:dyDescent="0.25">
      <c r="A12" s="29"/>
      <c r="B12" s="9"/>
      <c r="C12" s="33"/>
      <c r="D12" s="34"/>
      <c r="E12" s="54"/>
      <c r="I12" s="11"/>
    </row>
    <row r="13" spans="1:9" ht="17.25" customHeight="1" x14ac:dyDescent="0.25">
      <c r="A13" s="29" t="s">
        <v>8</v>
      </c>
      <c r="B13" s="9"/>
      <c r="C13" s="33"/>
      <c r="D13" s="34"/>
      <c r="E13" s="54"/>
      <c r="I13" s="11"/>
    </row>
    <row r="14" spans="1:9" ht="17.25" customHeight="1" x14ac:dyDescent="0.25">
      <c r="A14" s="7" t="s">
        <v>33</v>
      </c>
      <c r="B14" s="9" t="e">
        <f>B7</f>
        <v>#REF!</v>
      </c>
      <c r="C14" s="31">
        <v>6.9000000000000006E-2</v>
      </c>
      <c r="D14" s="9" t="e">
        <f>B14*C14</f>
        <v>#REF!</v>
      </c>
      <c r="E14" s="54" t="e">
        <f>B14*I14</f>
        <v>#REF!</v>
      </c>
      <c r="I14" s="11">
        <v>8.5500000000000007E-2</v>
      </c>
    </row>
    <row r="15" spans="1:9" ht="17.25" customHeight="1" x14ac:dyDescent="0.25">
      <c r="A15" s="7" t="s">
        <v>34</v>
      </c>
      <c r="B15" s="9" t="e">
        <f>B14</f>
        <v>#REF!</v>
      </c>
      <c r="C15" s="31">
        <v>4.0000000000000001E-3</v>
      </c>
      <c r="D15" s="9" t="e">
        <f>B15*C15</f>
        <v>#REF!</v>
      </c>
      <c r="E15" s="54" t="e">
        <f>B15*I15</f>
        <v>#REF!</v>
      </c>
      <c r="I15" s="11">
        <v>1.9E-2</v>
      </c>
    </row>
    <row r="16" spans="1:9" ht="17.25" customHeight="1" x14ac:dyDescent="0.25">
      <c r="A16" s="7" t="s">
        <v>79</v>
      </c>
      <c r="B16" s="9" t="e">
        <f>B15</f>
        <v>#REF!</v>
      </c>
      <c r="C16" s="35">
        <f>3.1%+0.8%</f>
        <v>3.9E-2</v>
      </c>
      <c r="D16" s="9" t="e">
        <f>B16*C16</f>
        <v>#REF!</v>
      </c>
      <c r="E16" s="54" t="e">
        <f>B16*I16</f>
        <v>#REF!</v>
      </c>
      <c r="I16" s="11">
        <f>4.65%+1.2%</f>
        <v>5.850000000000001E-2</v>
      </c>
    </row>
    <row r="17" spans="1:9" ht="17.25" customHeight="1" x14ac:dyDescent="0.25">
      <c r="A17" s="7" t="s">
        <v>80</v>
      </c>
      <c r="B17" s="9"/>
      <c r="C17" s="35"/>
      <c r="D17" s="9"/>
      <c r="E17" s="54"/>
      <c r="I17" s="11"/>
    </row>
    <row r="18" spans="1:9" ht="17.25" customHeight="1" x14ac:dyDescent="0.25">
      <c r="A18" s="7" t="s">
        <v>39</v>
      </c>
      <c r="B18" s="9"/>
      <c r="C18" s="35"/>
      <c r="D18" s="9"/>
      <c r="E18" s="54"/>
      <c r="I18" s="11"/>
    </row>
    <row r="19" spans="1:9" ht="17.25" customHeight="1" x14ac:dyDescent="0.25">
      <c r="A19" s="7"/>
      <c r="B19" s="9"/>
      <c r="C19" s="35"/>
      <c r="D19" s="9"/>
      <c r="E19" s="54"/>
      <c r="I19" s="11"/>
    </row>
    <row r="20" spans="1:9" ht="17.25" customHeight="1" x14ac:dyDescent="0.25">
      <c r="A20" s="36" t="s">
        <v>41</v>
      </c>
      <c r="B20" s="13" t="e">
        <f>B7</f>
        <v>#REF!</v>
      </c>
      <c r="C20" s="35"/>
      <c r="D20" s="9"/>
      <c r="E20" s="54" t="e">
        <f>B20*I20</f>
        <v>#REF!</v>
      </c>
      <c r="I20" s="11">
        <v>3.4500000000000003E-2</v>
      </c>
    </row>
    <row r="21" spans="1:9" ht="17.25" customHeight="1" x14ac:dyDescent="0.25">
      <c r="A21" s="36" t="s">
        <v>42</v>
      </c>
      <c r="B21" s="9" t="e">
        <f t="shared" ref="B21:B22" si="0">$B$3</f>
        <v>#REF!</v>
      </c>
      <c r="C21" s="31">
        <v>2.4E-2</v>
      </c>
      <c r="D21" s="9" t="e">
        <f t="shared" ref="D21" si="1">B21*C21</f>
        <v>#REF!</v>
      </c>
      <c r="E21" s="54" t="e">
        <f>B21*I21</f>
        <v>#REF!</v>
      </c>
      <c r="I21" s="11">
        <v>4.2000000000000003E-2</v>
      </c>
    </row>
    <row r="22" spans="1:9" ht="17.25" customHeight="1" x14ac:dyDescent="0.25">
      <c r="A22" s="36" t="s">
        <v>81</v>
      </c>
      <c r="B22" s="9" t="e">
        <f t="shared" si="0"/>
        <v>#REF!</v>
      </c>
      <c r="C22" s="35"/>
      <c r="D22" s="9"/>
      <c r="E22" s="54" t="e">
        <f>B22*I22</f>
        <v>#REF!</v>
      </c>
      <c r="I22" s="11">
        <f>1%+0.1%+0.3%+0.01%+0.016%+0.68%+0.55%</f>
        <v>2.656E-2</v>
      </c>
    </row>
    <row r="23" spans="1:9" ht="17.25" customHeight="1" x14ac:dyDescent="0.25">
      <c r="A23" s="36" t="s">
        <v>46</v>
      </c>
      <c r="B23" s="13"/>
      <c r="C23" s="35"/>
      <c r="D23" s="9"/>
      <c r="E23" s="54"/>
      <c r="I23" s="11"/>
    </row>
    <row r="24" spans="1:9" ht="17.25" customHeight="1" x14ac:dyDescent="0.25">
      <c r="A24" s="29"/>
      <c r="B24" s="13"/>
      <c r="C24" s="35"/>
      <c r="D24" s="9"/>
      <c r="E24" s="54"/>
      <c r="I24" s="11"/>
    </row>
    <row r="25" spans="1:9" ht="17.25" customHeight="1" x14ac:dyDescent="0.25">
      <c r="A25" s="7" t="s">
        <v>47</v>
      </c>
      <c r="B25" s="9" t="e">
        <f>(B3*0.9825)+E8+E9</f>
        <v>#REF!</v>
      </c>
      <c r="C25" s="31">
        <v>2.9000000000000001E-2</v>
      </c>
      <c r="D25" s="9" t="e">
        <f t="shared" ref="D25:D26" si="2">B25*C25</f>
        <v>#REF!</v>
      </c>
      <c r="E25" s="56"/>
      <c r="F25" s="37"/>
      <c r="I25" s="57"/>
    </row>
    <row r="26" spans="1:9" ht="17.25" customHeight="1" x14ac:dyDescent="0.25">
      <c r="A26" s="7" t="s">
        <v>48</v>
      </c>
      <c r="B26" s="9" t="e">
        <f>B25</f>
        <v>#REF!</v>
      </c>
      <c r="C26" s="31">
        <v>5.0999999999999997E-2</v>
      </c>
      <c r="D26" s="9" t="e">
        <f t="shared" si="2"/>
        <v>#REF!</v>
      </c>
      <c r="E26" s="56"/>
      <c r="I26" s="57"/>
    </row>
    <row r="27" spans="1:9" ht="17.25" customHeight="1" x14ac:dyDescent="0.25">
      <c r="A27" s="7"/>
      <c r="B27" s="9"/>
      <c r="C27" s="31"/>
      <c r="D27" s="9"/>
      <c r="E27" s="56"/>
      <c r="I27" s="57"/>
    </row>
    <row r="28" spans="1:9" ht="17.25" customHeight="1" x14ac:dyDescent="0.25">
      <c r="A28" s="36" t="s">
        <v>49</v>
      </c>
      <c r="B28" s="9"/>
      <c r="C28" s="8"/>
      <c r="D28" s="9"/>
      <c r="E28" s="83">
        <f>'Bulletin non-cadre'!F17</f>
        <v>-233.32</v>
      </c>
      <c r="I28" s="59"/>
    </row>
    <row r="29" spans="1:9" ht="17.25" customHeight="1" x14ac:dyDescent="0.25">
      <c r="A29" s="29"/>
      <c r="B29" s="30"/>
      <c r="C29" s="33"/>
      <c r="D29" s="33"/>
      <c r="E29" s="60"/>
      <c r="I29" s="57"/>
    </row>
    <row r="30" spans="1:9" ht="17.25" customHeight="1" x14ac:dyDescent="0.25">
      <c r="A30" s="7"/>
      <c r="B30" s="9"/>
      <c r="C30" s="31"/>
      <c r="D30" s="9"/>
      <c r="E30" s="67"/>
      <c r="I30" s="68"/>
    </row>
    <row r="31" spans="1:9" ht="17.25" customHeight="1" x14ac:dyDescent="0.25">
      <c r="A31" s="36" t="s">
        <v>50</v>
      </c>
      <c r="B31" s="38"/>
      <c r="C31" s="30"/>
      <c r="D31" s="39" t="e">
        <f>SUM(D7:D29)</f>
        <v>#REF!</v>
      </c>
      <c r="E31" s="70" t="e">
        <f>SUM(E7:E30)</f>
        <v>#REF!</v>
      </c>
      <c r="I31" s="69"/>
    </row>
    <row r="32" spans="1:9" ht="17.25" customHeight="1" thickBot="1" x14ac:dyDescent="0.3">
      <c r="A32" s="43"/>
      <c r="B32" s="40"/>
      <c r="C32" s="44"/>
      <c r="D32" s="84"/>
      <c r="E32" s="85"/>
      <c r="I32" s="81"/>
    </row>
    <row r="33" spans="1:9" ht="23.25" customHeight="1" x14ac:dyDescent="0.25">
      <c r="D33" s="314" t="s">
        <v>51</v>
      </c>
      <c r="E33" s="315"/>
    </row>
    <row r="34" spans="1:9" ht="24" customHeight="1" x14ac:dyDescent="0.25">
      <c r="A34" s="21"/>
      <c r="B34" s="21"/>
      <c r="C34" s="21"/>
      <c r="D34" s="316" t="e">
        <f>B3-D31</f>
        <v>#REF!</v>
      </c>
      <c r="E34" s="315"/>
      <c r="I34" s="21"/>
    </row>
    <row r="35" spans="1:9" ht="24" customHeight="1" x14ac:dyDescent="0.25">
      <c r="A35" s="21"/>
      <c r="B35" s="21"/>
      <c r="C35" s="21"/>
      <c r="D35" s="41" t="s">
        <v>52</v>
      </c>
      <c r="E35" s="41" t="s">
        <v>53</v>
      </c>
      <c r="I35" s="21"/>
    </row>
    <row r="36" spans="1:9" ht="24" customHeight="1" x14ac:dyDescent="0.25">
      <c r="A36" s="21"/>
      <c r="B36" s="21"/>
      <c r="C36" s="21"/>
      <c r="D36" s="42" t="e">
        <f>B3+E31</f>
        <v>#REF!</v>
      </c>
      <c r="E36" s="42" t="e">
        <f>-E28+(B3*1.8%)</f>
        <v>#REF!</v>
      </c>
      <c r="I36" s="21"/>
    </row>
    <row r="37" spans="1:9" ht="24" customHeight="1" x14ac:dyDescent="0.25">
      <c r="A37" s="21"/>
      <c r="B37" s="21"/>
      <c r="C37" s="21"/>
      <c r="D37" s="22"/>
      <c r="E37" s="22"/>
      <c r="I37" s="21"/>
    </row>
    <row r="38" spans="1:9" ht="24" customHeight="1" x14ac:dyDescent="0.25">
      <c r="A38" s="21"/>
      <c r="B38" s="21"/>
      <c r="C38" s="21"/>
      <c r="D38" s="22"/>
      <c r="E38" s="22"/>
      <c r="I38" s="21"/>
    </row>
    <row r="39" spans="1:9" ht="24" customHeight="1" x14ac:dyDescent="0.25">
      <c r="A39" s="21"/>
      <c r="B39" s="21"/>
      <c r="C39" s="21"/>
      <c r="D39" s="22"/>
      <c r="E39" s="22"/>
      <c r="I39" s="21"/>
    </row>
    <row r="40" spans="1:9" ht="24" customHeight="1" thickBot="1" x14ac:dyDescent="0.3">
      <c r="A40" s="21"/>
      <c r="B40" s="21"/>
      <c r="C40" s="21"/>
      <c r="D40" s="22"/>
      <c r="E40" s="22"/>
      <c r="I40" s="21"/>
    </row>
    <row r="41" spans="1:9" ht="24" customHeight="1" thickBot="1" x14ac:dyDescent="0.3">
      <c r="A41" s="317" t="s">
        <v>74</v>
      </c>
      <c r="B41" s="318"/>
      <c r="C41" s="318"/>
      <c r="D41" s="82" t="e">
        <f>+'Bulletin non-cadre'!#REF!</f>
        <v>#REF!</v>
      </c>
      <c r="E41" s="21"/>
      <c r="I41" s="21"/>
    </row>
    <row r="42" spans="1:9" x14ac:dyDescent="0.25">
      <c r="A42" s="21"/>
      <c r="B42" s="21"/>
      <c r="C42" s="21"/>
      <c r="D42" s="21"/>
      <c r="E42" s="21"/>
      <c r="I42" s="21"/>
    </row>
    <row r="43" spans="1:9" x14ac:dyDescent="0.25">
      <c r="A43" s="21"/>
      <c r="B43" s="21"/>
      <c r="C43" s="21"/>
      <c r="D43" s="21"/>
      <c r="E43" s="21"/>
      <c r="I43" s="21"/>
    </row>
    <row r="44" spans="1:9" x14ac:dyDescent="0.25">
      <c r="A44" s="21"/>
      <c r="B44" s="21"/>
      <c r="C44" s="21"/>
      <c r="D44" s="21"/>
      <c r="E44" s="21"/>
      <c r="I44" s="21"/>
    </row>
    <row r="45" spans="1:9" x14ac:dyDescent="0.25">
      <c r="A45" s="21"/>
      <c r="B45" s="21"/>
      <c r="C45" s="21"/>
      <c r="D45" s="21"/>
      <c r="E45" s="21"/>
      <c r="I45" s="21"/>
    </row>
    <row r="46" spans="1:9" x14ac:dyDescent="0.25">
      <c r="A46" s="21"/>
      <c r="B46" s="21"/>
      <c r="C46" s="21"/>
      <c r="D46" s="21"/>
      <c r="E46" s="21"/>
      <c r="I46" s="21"/>
    </row>
    <row r="47" spans="1:9" x14ac:dyDescent="0.25">
      <c r="A47" s="21"/>
      <c r="B47" s="21"/>
      <c r="C47" s="21"/>
      <c r="D47" s="21"/>
      <c r="E47" s="21"/>
      <c r="I47" s="21"/>
    </row>
  </sheetData>
  <mergeCells count="9">
    <mergeCell ref="I4:I5"/>
    <mergeCell ref="D33:E33"/>
    <mergeCell ref="D34:E34"/>
    <mergeCell ref="A41:C41"/>
    <mergeCell ref="A4:A5"/>
    <mergeCell ref="B4:B5"/>
    <mergeCell ref="C4:C5"/>
    <mergeCell ref="D4:D5"/>
    <mergeCell ref="E4:E5"/>
  </mergeCells>
  <pageMargins left="0" right="0" top="0" bottom="0" header="0" footer="0"/>
  <pageSetup paperSize="9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3D3E6-8600-47A9-ADA1-261F0959D747}">
  <dimension ref="A1:L52"/>
  <sheetViews>
    <sheetView tabSelected="1" zoomScale="90" zoomScaleNormal="90" workbookViewId="0">
      <selection activeCell="L32" sqref="L32"/>
    </sheetView>
  </sheetViews>
  <sheetFormatPr baseColWidth="10" defaultColWidth="13.28515625" defaultRowHeight="12" x14ac:dyDescent="0.25"/>
  <cols>
    <col min="1" max="1" width="41" style="28" customWidth="1"/>
    <col min="2" max="6" width="13.28515625" style="28"/>
    <col min="7" max="7" width="5.85546875" style="28" customWidth="1"/>
    <col min="8" max="8" width="37.42578125" style="92" customWidth="1"/>
    <col min="9" max="12" width="13.28515625" style="92"/>
    <col min="13" max="16384" width="13.28515625" style="28"/>
  </cols>
  <sheetData>
    <row r="1" spans="1:12" ht="27" customHeight="1" x14ac:dyDescent="0.3">
      <c r="A1" s="392" t="s">
        <v>138</v>
      </c>
      <c r="B1" s="393"/>
      <c r="C1" s="393"/>
      <c r="D1" s="393"/>
      <c r="E1" s="393"/>
      <c r="H1" s="394" t="s">
        <v>113</v>
      </c>
      <c r="I1" s="394"/>
      <c r="J1" s="394"/>
      <c r="K1" s="394"/>
      <c r="L1" s="394"/>
    </row>
    <row r="2" spans="1:12" ht="15" customHeight="1" thickBot="1" x14ac:dyDescent="0.25">
      <c r="A2" s="179"/>
      <c r="B2" s="180"/>
      <c r="C2" s="180"/>
      <c r="D2" s="180"/>
      <c r="E2" s="180"/>
      <c r="F2" s="180"/>
      <c r="J2" s="181"/>
      <c r="K2" s="181"/>
      <c r="L2" s="181"/>
    </row>
    <row r="3" spans="1:12" ht="25.5" customHeight="1" thickBot="1" x14ac:dyDescent="0.3">
      <c r="A3" s="321" t="s">
        <v>125</v>
      </c>
      <c r="B3" s="321" t="s">
        <v>2</v>
      </c>
      <c r="C3" s="321" t="s">
        <v>3</v>
      </c>
      <c r="D3" s="321" t="s">
        <v>4</v>
      </c>
      <c r="E3" s="321" t="s">
        <v>5</v>
      </c>
      <c r="F3" s="321" t="s">
        <v>6</v>
      </c>
      <c r="H3" s="90" t="s">
        <v>1</v>
      </c>
      <c r="I3" s="91">
        <v>7000</v>
      </c>
    </row>
    <row r="4" spans="1:12" ht="15" customHeight="1" x14ac:dyDescent="0.25">
      <c r="A4" s="321"/>
      <c r="B4" s="321"/>
      <c r="C4" s="321"/>
      <c r="D4" s="321"/>
      <c r="E4" s="321"/>
      <c r="F4" s="321"/>
      <c r="H4" s="328"/>
      <c r="I4" s="330" t="s">
        <v>2</v>
      </c>
      <c r="J4" s="330" t="s">
        <v>3</v>
      </c>
      <c r="K4" s="330" t="s">
        <v>4</v>
      </c>
      <c r="L4" s="322" t="s">
        <v>6</v>
      </c>
    </row>
    <row r="5" spans="1:12" ht="15" customHeight="1" x14ac:dyDescent="0.25">
      <c r="A5" s="2" t="s">
        <v>55</v>
      </c>
      <c r="B5" s="3">
        <v>7000</v>
      </c>
      <c r="C5" s="4"/>
      <c r="D5" s="3">
        <f>B5*C5</f>
        <v>0</v>
      </c>
      <c r="E5" s="4">
        <v>0.13</v>
      </c>
      <c r="F5" s="182">
        <f>B5*E5</f>
        <v>910</v>
      </c>
      <c r="H5" s="329"/>
      <c r="I5" s="331"/>
      <c r="J5" s="331"/>
      <c r="K5" s="331"/>
      <c r="L5" s="323"/>
    </row>
    <row r="6" spans="1:12" ht="15" customHeight="1" x14ac:dyDescent="0.25">
      <c r="A6" s="2" t="s">
        <v>56</v>
      </c>
      <c r="B6" s="3">
        <v>3311</v>
      </c>
      <c r="C6" s="4">
        <v>6.9000000000000006E-2</v>
      </c>
      <c r="D6" s="20">
        <f>B6*C6</f>
        <v>228.45900000000003</v>
      </c>
      <c r="E6" s="4">
        <v>8.5500000000000007E-2</v>
      </c>
      <c r="F6" s="182">
        <f t="shared" ref="F6:F13" si="0">B6*E6</f>
        <v>283.09050000000002</v>
      </c>
      <c r="H6" s="106" t="s">
        <v>28</v>
      </c>
      <c r="I6" s="281"/>
      <c r="J6" s="282"/>
      <c r="K6" s="283"/>
      <c r="L6" s="284"/>
    </row>
    <row r="7" spans="1:12" ht="15" customHeight="1" x14ac:dyDescent="0.25">
      <c r="A7" s="2" t="s">
        <v>56</v>
      </c>
      <c r="B7" s="3">
        <f>B5</f>
        <v>7000</v>
      </c>
      <c r="C7" s="4">
        <v>4.0000000000000001E-3</v>
      </c>
      <c r="D7" s="20">
        <f>B7*C7</f>
        <v>28</v>
      </c>
      <c r="E7" s="4">
        <v>1.9E-2</v>
      </c>
      <c r="F7" s="182">
        <f t="shared" si="0"/>
        <v>133</v>
      </c>
      <c r="H7" s="96" t="s">
        <v>29</v>
      </c>
      <c r="I7" s="97">
        <f>I3</f>
        <v>7000</v>
      </c>
      <c r="J7" s="98"/>
      <c r="K7" s="97"/>
      <c r="L7" s="102">
        <f>F5</f>
        <v>910</v>
      </c>
    </row>
    <row r="8" spans="1:12" ht="15" customHeight="1" x14ac:dyDescent="0.25">
      <c r="A8" s="2" t="s">
        <v>132</v>
      </c>
      <c r="B8" s="3">
        <f>B7</f>
        <v>7000</v>
      </c>
      <c r="C8" s="5"/>
      <c r="D8" s="6"/>
      <c r="E8" s="183">
        <v>0.01</v>
      </c>
      <c r="F8" s="182">
        <f t="shared" si="0"/>
        <v>70</v>
      </c>
      <c r="H8" s="96" t="s">
        <v>30</v>
      </c>
      <c r="I8" s="97">
        <f>+B31</f>
        <v>3311</v>
      </c>
      <c r="J8" s="98"/>
      <c r="K8" s="97"/>
      <c r="L8" s="102">
        <f>+F31</f>
        <v>49.664999999999999</v>
      </c>
    </row>
    <row r="9" spans="1:12" ht="15" customHeight="1" x14ac:dyDescent="0.25">
      <c r="A9" s="2" t="s">
        <v>58</v>
      </c>
      <c r="B9" s="3">
        <f t="shared" ref="B9:B13" si="1">B8</f>
        <v>7000</v>
      </c>
      <c r="C9" s="5"/>
      <c r="D9" s="6"/>
      <c r="E9" s="4">
        <v>3.4500000000000003E-2</v>
      </c>
      <c r="F9" s="182">
        <f t="shared" si="0"/>
        <v>241.50000000000003</v>
      </c>
      <c r="H9" s="64" t="s">
        <v>31</v>
      </c>
      <c r="I9" s="101">
        <f>+B30</f>
        <v>3311</v>
      </c>
      <c r="J9" s="98">
        <f>+C30</f>
        <v>3.5000000000000001E-3</v>
      </c>
      <c r="K9" s="97">
        <f t="shared" ref="K9:K26" si="2">J9*I9</f>
        <v>11.5885</v>
      </c>
      <c r="L9" s="397">
        <f>+F30</f>
        <v>23.177</v>
      </c>
    </row>
    <row r="10" spans="1:12" ht="15" customHeight="1" x14ac:dyDescent="0.25">
      <c r="A10" s="2" t="s">
        <v>133</v>
      </c>
      <c r="B10" s="3">
        <f t="shared" si="1"/>
        <v>7000</v>
      </c>
      <c r="C10" s="5"/>
      <c r="D10" s="6"/>
      <c r="E10" s="4">
        <v>1.7999999999999999E-2</v>
      </c>
      <c r="F10" s="182">
        <f t="shared" si="0"/>
        <v>125.99999999999999</v>
      </c>
      <c r="H10" s="106" t="s">
        <v>32</v>
      </c>
      <c r="I10" s="97"/>
      <c r="J10" s="103"/>
      <c r="K10" s="398">
        <f>+E13</f>
        <v>2.5000000000000001E-2</v>
      </c>
      <c r="L10" s="102">
        <f>+F13</f>
        <v>175</v>
      </c>
    </row>
    <row r="11" spans="1:12" ht="15" customHeight="1" x14ac:dyDescent="0.25">
      <c r="A11" s="2" t="s">
        <v>59</v>
      </c>
      <c r="B11" s="3">
        <f>B6</f>
        <v>3311</v>
      </c>
      <c r="C11" s="5"/>
      <c r="D11" s="6"/>
      <c r="E11" s="4">
        <v>1E-3</v>
      </c>
      <c r="F11" s="182">
        <f t="shared" si="0"/>
        <v>3.3109999999999999</v>
      </c>
      <c r="H11" s="106" t="s">
        <v>8</v>
      </c>
      <c r="I11" s="281"/>
      <c r="J11" s="282"/>
      <c r="K11" s="97">
        <f t="shared" si="2"/>
        <v>0</v>
      </c>
      <c r="L11" s="284"/>
    </row>
    <row r="12" spans="1:12" ht="15" customHeight="1" x14ac:dyDescent="0.25">
      <c r="A12" s="2" t="s">
        <v>134</v>
      </c>
      <c r="B12" s="3">
        <f>B5</f>
        <v>7000</v>
      </c>
      <c r="C12" s="5"/>
      <c r="D12" s="6"/>
      <c r="E12" s="4">
        <v>3.0000000000000001E-3</v>
      </c>
      <c r="F12" s="182">
        <f t="shared" si="0"/>
        <v>21</v>
      </c>
      <c r="H12" s="96" t="s">
        <v>33</v>
      </c>
      <c r="I12" s="97">
        <f>+B6</f>
        <v>3311</v>
      </c>
      <c r="J12" s="98">
        <f>+C6</f>
        <v>6.9000000000000006E-2</v>
      </c>
      <c r="K12" s="97">
        <f t="shared" si="2"/>
        <v>228.45900000000003</v>
      </c>
      <c r="L12" s="102">
        <f>+F6</f>
        <v>283.09050000000002</v>
      </c>
    </row>
    <row r="13" spans="1:12" ht="15" customHeight="1" x14ac:dyDescent="0.25">
      <c r="A13" s="2" t="s">
        <v>135</v>
      </c>
      <c r="B13" s="3">
        <f>+B12</f>
        <v>7000</v>
      </c>
      <c r="C13" s="5"/>
      <c r="D13" s="6"/>
      <c r="E13" s="4">
        <v>2.5000000000000001E-2</v>
      </c>
      <c r="F13" s="182">
        <f t="shared" si="0"/>
        <v>175</v>
      </c>
      <c r="H13" s="96" t="s">
        <v>34</v>
      </c>
      <c r="I13" s="97">
        <f>+B7</f>
        <v>7000</v>
      </c>
      <c r="J13" s="98">
        <f>+C7</f>
        <v>4.0000000000000001E-3</v>
      </c>
      <c r="K13" s="97">
        <f t="shared" si="2"/>
        <v>28</v>
      </c>
      <c r="L13" s="399">
        <f>+F7</f>
        <v>133</v>
      </c>
    </row>
    <row r="14" spans="1:12" ht="15" customHeight="1" x14ac:dyDescent="0.25">
      <c r="A14" s="2" t="s">
        <v>9</v>
      </c>
      <c r="B14" s="3">
        <f>$B$5*0.9825</f>
        <v>6877.5</v>
      </c>
      <c r="C14" s="4">
        <v>2.4E-2</v>
      </c>
      <c r="D14" s="213">
        <f>B14*C14</f>
        <v>165.06</v>
      </c>
      <c r="E14" s="5"/>
      <c r="F14" s="182"/>
      <c r="H14" s="96" t="s">
        <v>35</v>
      </c>
      <c r="I14" s="97">
        <f>B11</f>
        <v>3311</v>
      </c>
      <c r="J14" s="270">
        <f>C22+C23+C27</f>
        <v>4.0300000000000002E-2</v>
      </c>
      <c r="K14" s="97">
        <f t="shared" si="2"/>
        <v>133.4333</v>
      </c>
      <c r="L14" s="102">
        <f>F22+F23+F27</f>
        <v>200.9777</v>
      </c>
    </row>
    <row r="15" spans="1:12" ht="15" customHeight="1" x14ac:dyDescent="0.25">
      <c r="A15" s="2" t="s">
        <v>10</v>
      </c>
      <c r="B15" s="3">
        <f t="shared" ref="B15:B16" si="3">$B$5*0.9825</f>
        <v>6877.5</v>
      </c>
      <c r="C15" s="4">
        <v>6.8000000000000005E-2</v>
      </c>
      <c r="D15" s="213">
        <f>B15*C15</f>
        <v>467.67</v>
      </c>
      <c r="E15" s="5"/>
      <c r="F15" s="182"/>
      <c r="H15" s="274" t="s">
        <v>36</v>
      </c>
      <c r="I15" s="97"/>
      <c r="J15" s="105"/>
      <c r="K15" s="97">
        <f t="shared" si="2"/>
        <v>0</v>
      </c>
      <c r="L15" s="102"/>
    </row>
    <row r="16" spans="1:12" ht="15" customHeight="1" x14ac:dyDescent="0.25">
      <c r="A16" s="2" t="s">
        <v>11</v>
      </c>
      <c r="B16" s="3">
        <f t="shared" si="3"/>
        <v>6877.5</v>
      </c>
      <c r="C16" s="4">
        <v>5.0000000000000001E-3</v>
      </c>
      <c r="D16" s="213">
        <f>B16*C16</f>
        <v>34.387500000000003</v>
      </c>
      <c r="E16" s="5"/>
      <c r="F16" s="182"/>
      <c r="H16" s="275" t="s">
        <v>37</v>
      </c>
      <c r="I16" s="97">
        <f>B28</f>
        <v>3689</v>
      </c>
      <c r="J16" s="105">
        <f>C26+C24+C28</f>
        <v>8.829999999999999E-2</v>
      </c>
      <c r="K16" s="97">
        <f t="shared" si="2"/>
        <v>325.73869999999994</v>
      </c>
      <c r="L16" s="102">
        <f>F26+F28+F24</f>
        <v>526.4203</v>
      </c>
    </row>
    <row r="17" spans="1:12" ht="15" customHeight="1" x14ac:dyDescent="0.25">
      <c r="A17" s="7" t="s">
        <v>12</v>
      </c>
      <c r="B17" s="3">
        <f>$B$5</f>
        <v>7000</v>
      </c>
      <c r="C17" s="8"/>
      <c r="D17" s="9"/>
      <c r="E17" s="184">
        <v>1.6000000000000001E-4</v>
      </c>
      <c r="F17" s="182">
        <f>B17*E17</f>
        <v>1.1200000000000001</v>
      </c>
      <c r="H17" s="275" t="s">
        <v>38</v>
      </c>
      <c r="I17" s="97"/>
      <c r="J17" s="105"/>
      <c r="K17" s="97">
        <f t="shared" si="2"/>
        <v>0</v>
      </c>
      <c r="L17" s="102"/>
    </row>
    <row r="18" spans="1:12" ht="15" customHeight="1" x14ac:dyDescent="0.25">
      <c r="A18" s="206" t="s">
        <v>14</v>
      </c>
      <c r="B18" s="206"/>
      <c r="C18" s="5"/>
      <c r="D18" s="5"/>
      <c r="E18" s="5"/>
      <c r="F18" s="182"/>
      <c r="H18" s="96" t="s">
        <v>39</v>
      </c>
      <c r="I18" s="97"/>
      <c r="J18" s="105"/>
      <c r="K18" s="97">
        <f t="shared" si="2"/>
        <v>0</v>
      </c>
      <c r="L18" s="102"/>
    </row>
    <row r="19" spans="1:12" ht="15" customHeight="1" x14ac:dyDescent="0.25">
      <c r="A19" s="2" t="s">
        <v>136</v>
      </c>
      <c r="B19" s="3">
        <v>7000</v>
      </c>
      <c r="C19" s="4">
        <v>9.4999999999999998E-3</v>
      </c>
      <c r="D19" s="20">
        <f>B19*C19</f>
        <v>66.5</v>
      </c>
      <c r="E19" s="4">
        <v>4.0500000000000001E-2</v>
      </c>
      <c r="F19" s="269">
        <f>B19*E19</f>
        <v>283.5</v>
      </c>
      <c r="H19" s="106" t="s">
        <v>40</v>
      </c>
      <c r="I19" s="107"/>
      <c r="J19" s="105"/>
      <c r="K19" s="97">
        <f t="shared" si="2"/>
        <v>0</v>
      </c>
      <c r="L19" s="102">
        <f>F9+F10</f>
        <v>367.5</v>
      </c>
    </row>
    <row r="20" spans="1:12" ht="15" customHeight="1" x14ac:dyDescent="0.25">
      <c r="A20" s="2" t="s">
        <v>137</v>
      </c>
      <c r="B20" s="3">
        <f>+B19</f>
        <v>7000</v>
      </c>
      <c r="C20" s="5"/>
      <c r="D20" s="6"/>
      <c r="E20" s="4">
        <v>1.5E-3</v>
      </c>
      <c r="F20" s="269">
        <f>B20*E20</f>
        <v>10.5</v>
      </c>
      <c r="H20" s="106" t="s">
        <v>42</v>
      </c>
      <c r="I20" s="281"/>
      <c r="J20" s="400"/>
      <c r="K20" s="97"/>
      <c r="L20" s="401"/>
    </row>
    <row r="21" spans="1:12" ht="15" customHeight="1" x14ac:dyDescent="0.25">
      <c r="A21" s="206" t="s">
        <v>15</v>
      </c>
      <c r="B21" s="6"/>
      <c r="C21" s="5"/>
      <c r="D21" s="6"/>
      <c r="E21" s="5"/>
      <c r="F21" s="182"/>
      <c r="H21" s="7" t="s">
        <v>7</v>
      </c>
      <c r="I21" s="97">
        <f>B29</f>
        <v>7000</v>
      </c>
      <c r="J21" s="98">
        <f>C19</f>
        <v>9.4999999999999998E-3</v>
      </c>
      <c r="K21" s="97">
        <f t="shared" si="2"/>
        <v>66.5</v>
      </c>
      <c r="L21" s="269">
        <f>F19+F20</f>
        <v>294</v>
      </c>
    </row>
    <row r="22" spans="1:12" ht="15" customHeight="1" x14ac:dyDescent="0.25">
      <c r="A22" s="2" t="s">
        <v>8</v>
      </c>
      <c r="B22" s="3">
        <v>3311</v>
      </c>
      <c r="C22" s="4">
        <v>3.1E-2</v>
      </c>
      <c r="D22" s="20">
        <f>B22*C22</f>
        <v>102.64100000000001</v>
      </c>
      <c r="E22" s="4">
        <v>4.65E-2</v>
      </c>
      <c r="F22" s="182">
        <f>B22*E22</f>
        <v>153.9615</v>
      </c>
      <c r="H22" s="276" t="s">
        <v>43</v>
      </c>
      <c r="I22" s="97">
        <f>I21</f>
        <v>7000</v>
      </c>
      <c r="J22" s="112">
        <f>C29</f>
        <v>2.4000000000000001E-4</v>
      </c>
      <c r="K22" s="97">
        <f t="shared" si="2"/>
        <v>1.68</v>
      </c>
      <c r="L22" s="271">
        <f>F29</f>
        <v>2.52</v>
      </c>
    </row>
    <row r="23" spans="1:12" ht="15" customHeight="1" x14ac:dyDescent="0.25">
      <c r="A23" s="2" t="s">
        <v>102</v>
      </c>
      <c r="B23" s="3">
        <v>3311</v>
      </c>
      <c r="C23" s="4">
        <v>8.0000000000000002E-3</v>
      </c>
      <c r="D23" s="20">
        <f>B23*C23</f>
        <v>26.488</v>
      </c>
      <c r="E23" s="4">
        <v>1.2E-2</v>
      </c>
      <c r="F23" s="182">
        <f>B23*E23</f>
        <v>39.731999999999999</v>
      </c>
      <c r="H23" s="106" t="s">
        <v>44</v>
      </c>
      <c r="I23" s="97"/>
      <c r="J23" s="105"/>
      <c r="K23" s="97">
        <f t="shared" si="2"/>
        <v>0</v>
      </c>
      <c r="L23" s="102">
        <f>F8+F11+F12+F17+F37+F38</f>
        <v>196.23099999999999</v>
      </c>
    </row>
    <row r="24" spans="1:12" ht="14.25" customHeight="1" x14ac:dyDescent="0.25">
      <c r="A24" s="2" t="s">
        <v>102</v>
      </c>
      <c r="B24" s="3">
        <f>B19-B23</f>
        <v>3689</v>
      </c>
      <c r="C24" s="4">
        <v>8.9999999999999993E-3</v>
      </c>
      <c r="D24" s="20">
        <f>B24*C24</f>
        <v>33.201000000000001</v>
      </c>
      <c r="E24" s="4">
        <v>1.2999999999999999E-2</v>
      </c>
      <c r="F24" s="182">
        <f>B24*E24</f>
        <v>47.957000000000001</v>
      </c>
      <c r="H24" s="106" t="s">
        <v>46</v>
      </c>
      <c r="I24" s="107"/>
      <c r="J24" s="105"/>
      <c r="K24" s="97">
        <f t="shared" si="2"/>
        <v>0</v>
      </c>
      <c r="L24" s="102"/>
    </row>
    <row r="25" spans="1:12" ht="14.25" customHeight="1" x14ac:dyDescent="0.25">
      <c r="A25" s="206" t="s">
        <v>16</v>
      </c>
      <c r="B25" s="6"/>
      <c r="C25" s="5"/>
      <c r="D25" s="6"/>
      <c r="E25" s="6"/>
      <c r="F25" s="6"/>
      <c r="H25" s="36" t="s">
        <v>47</v>
      </c>
      <c r="I25" s="97">
        <f>B32+B14</f>
        <v>6950.3419999999996</v>
      </c>
      <c r="J25" s="4">
        <f>C15</f>
        <v>6.8000000000000005E-2</v>
      </c>
      <c r="K25" s="97">
        <f t="shared" si="2"/>
        <v>472.62325600000003</v>
      </c>
      <c r="L25" s="113"/>
    </row>
    <row r="26" spans="1:12" ht="14.25" customHeight="1" x14ac:dyDescent="0.25">
      <c r="A26" s="2" t="s">
        <v>17</v>
      </c>
      <c r="B26" s="3">
        <f>B24</f>
        <v>3689</v>
      </c>
      <c r="C26" s="4">
        <v>7.8E-2</v>
      </c>
      <c r="D26" s="210">
        <f>B26*C26</f>
        <v>287.74200000000002</v>
      </c>
      <c r="E26" s="185">
        <v>0.1275</v>
      </c>
      <c r="F26" s="182">
        <f>E26*B26</f>
        <v>470.34750000000003</v>
      </c>
      <c r="H26" s="36" t="s">
        <v>48</v>
      </c>
      <c r="I26" s="97">
        <f>I25</f>
        <v>6950.3419999999996</v>
      </c>
      <c r="J26" s="4">
        <f>C33+C34</f>
        <v>2.9000000000000001E-2</v>
      </c>
      <c r="K26" s="97">
        <f t="shared" si="2"/>
        <v>201.55991800000001</v>
      </c>
      <c r="L26" s="113"/>
    </row>
    <row r="27" spans="1:12" ht="14.25" customHeight="1" x14ac:dyDescent="0.25">
      <c r="A27" s="2" t="s">
        <v>82</v>
      </c>
      <c r="B27" s="3">
        <f>+B23</f>
        <v>3311</v>
      </c>
      <c r="C27" s="4">
        <v>1.2999999999999999E-3</v>
      </c>
      <c r="D27" s="210">
        <f>B27*C27</f>
        <v>4.3042999999999996</v>
      </c>
      <c r="E27" s="185">
        <v>2.2000000000000001E-3</v>
      </c>
      <c r="F27" s="182">
        <f>E27*B27</f>
        <v>7.2842000000000002</v>
      </c>
      <c r="H27" s="106" t="s">
        <v>49</v>
      </c>
      <c r="I27" s="97"/>
      <c r="J27" s="115"/>
      <c r="K27" s="97"/>
      <c r="L27" s="116"/>
    </row>
    <row r="28" spans="1:12" ht="14.25" customHeight="1" thickBot="1" x14ac:dyDescent="0.3">
      <c r="A28" s="2" t="s">
        <v>83</v>
      </c>
      <c r="B28" s="3">
        <f>+B24</f>
        <v>3689</v>
      </c>
      <c r="C28" s="4">
        <v>1.2999999999999999E-3</v>
      </c>
      <c r="D28" s="210">
        <f>B28*C28</f>
        <v>4.7957000000000001</v>
      </c>
      <c r="E28" s="185">
        <v>2.2000000000000001E-3</v>
      </c>
      <c r="F28" s="182">
        <f>E28*B28</f>
        <v>8.1158000000000001</v>
      </c>
      <c r="H28" s="106" t="s">
        <v>50</v>
      </c>
      <c r="I28" s="118"/>
      <c r="J28" s="207"/>
      <c r="K28" s="192">
        <f>SUM(K7:K27)</f>
        <v>1469.6076739999999</v>
      </c>
      <c r="L28" s="192">
        <f>SUM(L7:L27)</f>
        <v>3161.5815000000002</v>
      </c>
    </row>
    <row r="29" spans="1:12" ht="14.25" customHeight="1" x14ac:dyDescent="0.25">
      <c r="A29" s="2" t="s">
        <v>18</v>
      </c>
      <c r="B29" s="3">
        <v>7000</v>
      </c>
      <c r="C29" s="272">
        <v>2.4000000000000001E-4</v>
      </c>
      <c r="D29" s="210">
        <f>B29*C29</f>
        <v>1.68</v>
      </c>
      <c r="E29" s="186">
        <v>3.6000000000000002E-4</v>
      </c>
      <c r="F29" s="271">
        <f>E29*B29</f>
        <v>2.52</v>
      </c>
      <c r="K29" s="324" t="s">
        <v>51</v>
      </c>
      <c r="L29" s="325"/>
    </row>
    <row r="30" spans="1:12" ht="14.25" customHeight="1" x14ac:dyDescent="0.25">
      <c r="A30" s="2" t="s">
        <v>19</v>
      </c>
      <c r="B30" s="14">
        <v>3311</v>
      </c>
      <c r="C30" s="4">
        <v>3.5000000000000001E-3</v>
      </c>
      <c r="D30" s="210">
        <f>B30*C30</f>
        <v>11.5885</v>
      </c>
      <c r="E30" s="189">
        <v>7.0000000000000001E-3</v>
      </c>
      <c r="F30" s="271">
        <f>E30*B30</f>
        <v>23.177</v>
      </c>
      <c r="H30" s="124"/>
      <c r="I30" s="124"/>
      <c r="J30" s="208"/>
      <c r="K30" s="326">
        <f>I3-K28</f>
        <v>5530.3923260000001</v>
      </c>
      <c r="L30" s="327"/>
    </row>
    <row r="31" spans="1:12" ht="28.5" customHeight="1" x14ac:dyDescent="0.25">
      <c r="A31" s="2" t="s">
        <v>20</v>
      </c>
      <c r="B31" s="3">
        <f>B23</f>
        <v>3311</v>
      </c>
      <c r="C31" s="5"/>
      <c r="D31" s="14"/>
      <c r="E31" s="189">
        <v>1.4999999999999999E-2</v>
      </c>
      <c r="F31" s="182">
        <f>E31*B31</f>
        <v>49.664999999999999</v>
      </c>
      <c r="H31" s="138"/>
      <c r="I31" s="130"/>
      <c r="J31" s="208"/>
      <c r="K31" s="193" t="s">
        <v>52</v>
      </c>
      <c r="L31" s="194" t="s">
        <v>53</v>
      </c>
    </row>
    <row r="32" spans="1:12" ht="22.5" customHeight="1" thickBot="1" x14ac:dyDescent="0.3">
      <c r="A32" s="2" t="s">
        <v>21</v>
      </c>
      <c r="B32" s="140">
        <f>F30+F31</f>
        <v>72.841999999999999</v>
      </c>
      <c r="C32" s="4">
        <v>6.8000000000000005E-2</v>
      </c>
      <c r="D32" s="212">
        <f>C32*B32</f>
        <v>4.9532560000000005</v>
      </c>
      <c r="E32" s="6"/>
      <c r="F32" s="6"/>
      <c r="J32" s="208"/>
      <c r="K32" s="195">
        <f>I3+L28</f>
        <v>10161.5815</v>
      </c>
      <c r="L32" s="196"/>
    </row>
    <row r="33" spans="1:12" ht="21.75" customHeight="1" x14ac:dyDescent="0.25">
      <c r="A33" s="2" t="s">
        <v>22</v>
      </c>
      <c r="B33" s="14">
        <f>B32</f>
        <v>72.841999999999999</v>
      </c>
      <c r="C33" s="4">
        <v>2.4E-2</v>
      </c>
      <c r="D33" s="212">
        <f>C33*B33</f>
        <v>1.748208</v>
      </c>
      <c r="E33" s="6"/>
      <c r="F33" s="6"/>
      <c r="H33" s="211"/>
      <c r="I33" s="124"/>
      <c r="J33" s="208"/>
      <c r="K33" s="129"/>
      <c r="L33" s="124"/>
    </row>
    <row r="34" spans="1:12" ht="14.25" customHeight="1" x14ac:dyDescent="0.25">
      <c r="A34" s="2" t="s">
        <v>23</v>
      </c>
      <c r="B34" s="14">
        <f>B33</f>
        <v>72.841999999999999</v>
      </c>
      <c r="C34" s="4">
        <v>5.0000000000000001E-3</v>
      </c>
      <c r="D34" s="212">
        <f>C34*B34</f>
        <v>0.36420999999999998</v>
      </c>
      <c r="E34" s="6"/>
      <c r="F34" s="6"/>
      <c r="H34" s="209"/>
      <c r="I34" s="124"/>
      <c r="J34" s="208"/>
      <c r="K34" s="129"/>
      <c r="L34" s="124"/>
    </row>
    <row r="35" spans="1:12" ht="14.25" customHeight="1" x14ac:dyDescent="0.25">
      <c r="A35" s="12"/>
      <c r="B35" s="6"/>
      <c r="C35" s="5"/>
      <c r="D35" s="15"/>
      <c r="E35" s="6"/>
      <c r="F35" s="6"/>
      <c r="H35" s="107"/>
      <c r="I35" s="139"/>
      <c r="J35" s="139"/>
    </row>
    <row r="36" spans="1:12" ht="14.25" customHeight="1" x14ac:dyDescent="0.25">
      <c r="A36" s="16" t="s">
        <v>24</v>
      </c>
      <c r="B36" s="6"/>
      <c r="C36" s="5"/>
      <c r="D36" s="15"/>
      <c r="E36" s="6"/>
      <c r="F36" s="6"/>
      <c r="H36" s="188"/>
      <c r="I36" s="188"/>
      <c r="J36" s="187"/>
      <c r="K36" s="188"/>
      <c r="L36" s="188"/>
    </row>
    <row r="37" spans="1:12" ht="14.25" customHeight="1" x14ac:dyDescent="0.25">
      <c r="A37" s="17" t="s">
        <v>25</v>
      </c>
      <c r="B37" s="15">
        <v>6000</v>
      </c>
      <c r="C37" s="5"/>
      <c r="D37" s="15"/>
      <c r="E37" s="185">
        <v>6.7999999999999996E-3</v>
      </c>
      <c r="F37" s="15">
        <f>E37*B37</f>
        <v>40.799999999999997</v>
      </c>
      <c r="H37" s="214"/>
      <c r="I37" s="187"/>
      <c r="J37" s="187"/>
      <c r="K37" s="187"/>
      <c r="L37" s="187"/>
    </row>
    <row r="38" spans="1:12" ht="14.25" customHeight="1" x14ac:dyDescent="0.25">
      <c r="A38" s="17" t="s">
        <v>26</v>
      </c>
      <c r="B38" s="15">
        <f>B37</f>
        <v>6000</v>
      </c>
      <c r="C38" s="5"/>
      <c r="D38" s="15"/>
      <c r="E38" s="185">
        <v>0.01</v>
      </c>
      <c r="F38" s="15">
        <f>E38*B38</f>
        <v>60</v>
      </c>
      <c r="H38" s="187"/>
      <c r="I38" s="187"/>
      <c r="J38" s="187"/>
      <c r="K38" s="187"/>
      <c r="L38" s="187"/>
    </row>
    <row r="39" spans="1:12" ht="14.25" customHeight="1" x14ac:dyDescent="0.25">
      <c r="A39" s="12"/>
      <c r="B39" s="6"/>
      <c r="C39" s="5"/>
      <c r="D39" s="15"/>
      <c r="E39" s="6"/>
      <c r="F39" s="6"/>
      <c r="H39" s="187"/>
      <c r="I39" s="187"/>
      <c r="J39" s="187"/>
      <c r="K39" s="187"/>
      <c r="L39" s="187"/>
    </row>
    <row r="40" spans="1:12" ht="14.25" customHeight="1" x14ac:dyDescent="0.25">
      <c r="A40" s="18" t="s">
        <v>27</v>
      </c>
      <c r="B40" s="19"/>
      <c r="C40" s="206"/>
      <c r="D40" s="3">
        <f>SUM(D5:D35)</f>
        <v>1469.5826740000002</v>
      </c>
      <c r="E40" s="6"/>
      <c r="F40" s="3">
        <f>SUM(F5:F38)</f>
        <v>3161.5814999999998</v>
      </c>
      <c r="H40" s="187"/>
      <c r="I40" s="187"/>
      <c r="J40" s="187"/>
      <c r="K40" s="187"/>
      <c r="L40" s="187"/>
    </row>
    <row r="41" spans="1:12" ht="14.25" customHeight="1" x14ac:dyDescent="0.2">
      <c r="A41" s="174"/>
      <c r="B41" s="191"/>
      <c r="C41" s="191"/>
      <c r="D41" s="191"/>
      <c r="E41" s="191"/>
      <c r="F41" s="191"/>
      <c r="H41" s="187"/>
      <c r="I41" s="187"/>
      <c r="J41" s="187"/>
      <c r="K41" s="187"/>
      <c r="L41" s="187"/>
    </row>
    <row r="42" spans="1:12" ht="14.25" customHeight="1" x14ac:dyDescent="0.25">
      <c r="A42" s="174"/>
      <c r="B42" s="174"/>
      <c r="C42" s="174"/>
      <c r="D42" s="178"/>
      <c r="E42" s="174"/>
      <c r="F42" s="178"/>
    </row>
    <row r="43" spans="1:12" ht="14.25" customHeight="1" x14ac:dyDescent="0.25">
      <c r="A43" s="174"/>
      <c r="B43" s="174"/>
      <c r="C43" s="174"/>
      <c r="D43" s="174"/>
      <c r="E43" s="174"/>
      <c r="F43" s="174"/>
    </row>
    <row r="44" spans="1:12" ht="14.25" customHeight="1" x14ac:dyDescent="0.25">
      <c r="A44" s="174"/>
      <c r="B44" s="174"/>
      <c r="C44" s="174"/>
      <c r="D44" s="174"/>
      <c r="E44" s="174"/>
      <c r="F44" s="174"/>
    </row>
    <row r="45" spans="1:12" ht="14.25" customHeight="1" x14ac:dyDescent="0.25">
      <c r="A45" s="174"/>
      <c r="B45" s="174"/>
      <c r="C45" s="174"/>
      <c r="D45" s="174"/>
      <c r="E45" s="174"/>
      <c r="F45" s="174"/>
    </row>
    <row r="46" spans="1:12" ht="14.25" customHeight="1" x14ac:dyDescent="0.25">
      <c r="A46" s="174"/>
      <c r="B46" s="174"/>
      <c r="C46" s="174"/>
      <c r="D46" s="174"/>
      <c r="E46" s="174"/>
      <c r="F46" s="174"/>
      <c r="G46" s="190"/>
    </row>
    <row r="47" spans="1:12" ht="14.25" customHeight="1" x14ac:dyDescent="0.25">
      <c r="A47" s="174"/>
      <c r="B47" s="174"/>
      <c r="C47" s="174"/>
      <c r="D47" s="174"/>
      <c r="E47" s="174"/>
      <c r="F47" s="174"/>
    </row>
    <row r="48" spans="1:12" ht="14.25" customHeight="1" x14ac:dyDescent="0.25">
      <c r="A48" s="174"/>
      <c r="B48" s="174"/>
      <c r="C48" s="174"/>
      <c r="D48" s="174"/>
      <c r="E48" s="174"/>
      <c r="F48" s="174"/>
    </row>
    <row r="49" spans="1:6" ht="14.25" customHeight="1" x14ac:dyDescent="0.25">
      <c r="A49" s="174"/>
      <c r="B49" s="174"/>
      <c r="C49" s="174"/>
      <c r="D49" s="174"/>
      <c r="E49" s="174"/>
      <c r="F49" s="174"/>
    </row>
    <row r="50" spans="1:6" ht="24" customHeight="1" x14ac:dyDescent="0.25"/>
    <row r="51" spans="1:6" ht="24" customHeight="1" x14ac:dyDescent="0.25"/>
    <row r="52" spans="1:6" ht="24" customHeight="1" x14ac:dyDescent="0.25"/>
  </sheetData>
  <mergeCells count="15">
    <mergeCell ref="A1:E1"/>
    <mergeCell ref="H1:L1"/>
    <mergeCell ref="L4:L5"/>
    <mergeCell ref="K29:L29"/>
    <mergeCell ref="K30:L30"/>
    <mergeCell ref="F3:F4"/>
    <mergeCell ref="H4:H5"/>
    <mergeCell ref="I4:I5"/>
    <mergeCell ref="J4:J5"/>
    <mergeCell ref="K4:K5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landscape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035C7-2DFA-4FCC-BBF8-9B2A097C6347}">
  <dimension ref="A1:I45"/>
  <sheetViews>
    <sheetView workbookViewId="0">
      <selection sqref="A1:E1048576"/>
    </sheetView>
  </sheetViews>
  <sheetFormatPr baseColWidth="10" defaultRowHeight="12" x14ac:dyDescent="0.25"/>
  <cols>
    <col min="1" max="1" width="46.28515625" style="88" customWidth="1"/>
    <col min="2" max="2" width="16" style="88" customWidth="1"/>
    <col min="3" max="3" width="14.140625" style="88" customWidth="1"/>
    <col min="4" max="4" width="14.7109375" style="88" customWidth="1"/>
    <col min="5" max="5" width="13.85546875" style="88" customWidth="1"/>
    <col min="6" max="6" width="21.7109375" style="88" customWidth="1"/>
    <col min="7" max="8" width="0" style="88" hidden="1" customWidth="1"/>
    <col min="9" max="9" width="14.28515625" style="88" hidden="1" customWidth="1"/>
    <col min="10" max="16384" width="11.42578125" style="88"/>
  </cols>
  <sheetData>
    <row r="1" spans="1:9" ht="18" x14ac:dyDescent="0.25">
      <c r="A1" s="86" t="s">
        <v>0</v>
      </c>
      <c r="B1" s="87"/>
      <c r="C1" s="87"/>
      <c r="D1" s="87"/>
      <c r="I1" s="87"/>
    </row>
    <row r="2" spans="1:9" ht="15" customHeight="1" thickBot="1" x14ac:dyDescent="0.3">
      <c r="C2" s="89"/>
      <c r="D2" s="89"/>
      <c r="E2" s="89"/>
      <c r="I2" s="89"/>
    </row>
    <row r="3" spans="1:9" ht="24" customHeight="1" thickBot="1" x14ac:dyDescent="0.3">
      <c r="A3" s="90" t="s">
        <v>1</v>
      </c>
      <c r="B3" s="91" t="e">
        <f>+' bulletin cadre'!#REF!</f>
        <v>#REF!</v>
      </c>
      <c r="C3" s="92"/>
      <c r="D3" s="92"/>
      <c r="E3" s="92"/>
      <c r="I3" s="92"/>
    </row>
    <row r="4" spans="1:9" ht="18" customHeight="1" x14ac:dyDescent="0.25">
      <c r="A4" s="328"/>
      <c r="B4" s="330" t="s">
        <v>2</v>
      </c>
      <c r="C4" s="330" t="s">
        <v>3</v>
      </c>
      <c r="D4" s="330" t="s">
        <v>4</v>
      </c>
      <c r="E4" s="322" t="s">
        <v>6</v>
      </c>
      <c r="I4" s="330" t="s">
        <v>5</v>
      </c>
    </row>
    <row r="5" spans="1:9" ht="9.75" customHeight="1" x14ac:dyDescent="0.25">
      <c r="A5" s="329"/>
      <c r="B5" s="331"/>
      <c r="C5" s="331"/>
      <c r="D5" s="331"/>
      <c r="E5" s="323"/>
      <c r="I5" s="331"/>
    </row>
    <row r="6" spans="1:9" ht="18" customHeight="1" x14ac:dyDescent="0.25">
      <c r="A6" s="93" t="s">
        <v>28</v>
      </c>
      <c r="B6" s="94"/>
      <c r="C6" s="94"/>
      <c r="D6" s="94"/>
      <c r="E6" s="95"/>
      <c r="I6" s="94"/>
    </row>
    <row r="7" spans="1:9" ht="17.25" customHeight="1" x14ac:dyDescent="0.25">
      <c r="A7" s="96" t="s">
        <v>29</v>
      </c>
      <c r="B7" s="97" t="e">
        <f>$B$3</f>
        <v>#REF!</v>
      </c>
      <c r="C7" s="98">
        <v>7.4999999999999997E-3</v>
      </c>
      <c r="D7" s="97" t="e">
        <f>B7*C7</f>
        <v>#REF!</v>
      </c>
      <c r="E7" s="99" t="e">
        <f>B7*I7</f>
        <v>#REF!</v>
      </c>
      <c r="I7" s="98">
        <f>'[1]v 12 Grille de cotisations'!D9</f>
        <v>0.12889999999999999</v>
      </c>
    </row>
    <row r="8" spans="1:9" ht="17.25" customHeight="1" x14ac:dyDescent="0.25">
      <c r="A8" s="96" t="s">
        <v>30</v>
      </c>
      <c r="B8" s="97">
        <v>3269</v>
      </c>
      <c r="C8" s="98"/>
      <c r="D8" s="97"/>
      <c r="E8" s="99">
        <f>B8*I8</f>
        <v>49.034999999999997</v>
      </c>
      <c r="I8" s="98">
        <v>1.4999999999999999E-2</v>
      </c>
    </row>
    <row r="9" spans="1:9" ht="17.25" customHeight="1" x14ac:dyDescent="0.25">
      <c r="A9" s="96" t="s">
        <v>31</v>
      </c>
      <c r="B9" s="97" t="e">
        <f>$B$3</f>
        <v>#REF!</v>
      </c>
      <c r="C9" s="98" t="e">
        <f>' bulletin cadre'!#REF!</f>
        <v>#REF!</v>
      </c>
      <c r="D9" s="97" t="e">
        <f>B9*C9</f>
        <v>#REF!</v>
      </c>
      <c r="E9" s="99" t="e">
        <f>B9*I9</f>
        <v>#REF!</v>
      </c>
      <c r="I9" s="98" t="e">
        <f>' bulletin cadre'!#REF!</f>
        <v>#REF!</v>
      </c>
    </row>
    <row r="10" spans="1:9" ht="17.25" customHeight="1" x14ac:dyDescent="0.25">
      <c r="A10" s="100" t="s">
        <v>31</v>
      </c>
      <c r="B10" s="97"/>
      <c r="C10" s="98"/>
      <c r="D10" s="101">
        <f>' bulletin cadre'!D30</f>
        <v>11.5885</v>
      </c>
      <c r="E10" s="99">
        <f>' bulletin cadre'!F30</f>
        <v>23.177</v>
      </c>
      <c r="I10" s="98"/>
    </row>
    <row r="11" spans="1:9" ht="17.25" customHeight="1" x14ac:dyDescent="0.25">
      <c r="A11" s="93" t="s">
        <v>32</v>
      </c>
      <c r="B11" s="97" t="e">
        <f>B3</f>
        <v>#REF!</v>
      </c>
      <c r="C11" s="103"/>
      <c r="D11" s="104"/>
      <c r="E11" s="99" t="e">
        <f>B11*I11</f>
        <v>#REF!</v>
      </c>
      <c r="I11" s="98">
        <f>'[2]corrigé exercice'!E13</f>
        <v>2.5000000000000001E-2</v>
      </c>
    </row>
    <row r="12" spans="1:9" ht="17.25" customHeight="1" x14ac:dyDescent="0.25">
      <c r="A12" s="93" t="s">
        <v>8</v>
      </c>
      <c r="B12" s="97"/>
      <c r="C12" s="103"/>
      <c r="D12" s="104"/>
      <c r="E12" s="102"/>
      <c r="I12" s="98"/>
    </row>
    <row r="13" spans="1:9" ht="17.25" customHeight="1" x14ac:dyDescent="0.25">
      <c r="A13" s="96" t="s">
        <v>33</v>
      </c>
      <c r="B13" s="97">
        <v>3269</v>
      </c>
      <c r="C13" s="98">
        <f>'[1]v 12 Grille de cotisations'!C22</f>
        <v>6.9000000000000006E-2</v>
      </c>
      <c r="D13" s="97">
        <f>B13*C13</f>
        <v>225.56100000000001</v>
      </c>
      <c r="E13" s="99">
        <f>B13*I13</f>
        <v>279.49950000000001</v>
      </c>
      <c r="I13" s="98">
        <f>'[1]v 12 Grille de cotisations'!D22</f>
        <v>8.5500000000000007E-2</v>
      </c>
    </row>
    <row r="14" spans="1:9" ht="17.25" customHeight="1" x14ac:dyDescent="0.25">
      <c r="A14" s="96" t="s">
        <v>34</v>
      </c>
      <c r="B14" s="97" t="e">
        <f>B3</f>
        <v>#REF!</v>
      </c>
      <c r="C14" s="98">
        <f>'[1]v 12 Grille de cotisations'!C10</f>
        <v>4.0000000000000001E-3</v>
      </c>
      <c r="D14" s="97" t="e">
        <f>B14*C14</f>
        <v>#REF!</v>
      </c>
      <c r="E14" s="99" t="e">
        <f>B14*I14</f>
        <v>#REF!</v>
      </c>
      <c r="I14" s="98">
        <f>'[1]v 12 Grille de cotisations'!D10</f>
        <v>1.9E-2</v>
      </c>
    </row>
    <row r="15" spans="1:9" ht="17.25" customHeight="1" x14ac:dyDescent="0.25">
      <c r="A15" s="96" t="s">
        <v>35</v>
      </c>
      <c r="B15" s="97">
        <v>3269</v>
      </c>
      <c r="C15" s="105">
        <f>3.1%+0.8%+0.13%</f>
        <v>4.0300000000000002E-2</v>
      </c>
      <c r="D15" s="97">
        <f>B15*C15</f>
        <v>131.7407</v>
      </c>
      <c r="E15" s="133">
        <f>B15*I15</f>
        <v>198.42830000000004</v>
      </c>
      <c r="I15" s="98">
        <f>4.65%+1.2%+0.22%</f>
        <v>6.0700000000000011E-2</v>
      </c>
    </row>
    <row r="16" spans="1:9" ht="17.25" customHeight="1" x14ac:dyDescent="0.25">
      <c r="A16" s="96" t="s">
        <v>36</v>
      </c>
      <c r="B16" s="97"/>
      <c r="C16" s="105"/>
      <c r="D16" s="97"/>
      <c r="E16" s="102"/>
      <c r="I16" s="98"/>
    </row>
    <row r="17" spans="1:9" ht="17.25" customHeight="1" x14ac:dyDescent="0.25">
      <c r="A17" s="96" t="s">
        <v>37</v>
      </c>
      <c r="B17" s="97" t="e">
        <f>B14-B15</f>
        <v>#REF!</v>
      </c>
      <c r="C17" s="105">
        <f>' bulletin cadre'!C26+' bulletin cadre'!C24+' bulletin cadre'!C27</f>
        <v>8.829999999999999E-2</v>
      </c>
      <c r="D17" s="97" t="e">
        <f>C17*B17</f>
        <v>#REF!</v>
      </c>
      <c r="E17" s="134" t="e">
        <f>I17*B17</f>
        <v>#REF!</v>
      </c>
      <c r="I17" s="98">
        <f>1.3%+0.22%+12.75%</f>
        <v>0.14269999999999999</v>
      </c>
    </row>
    <row r="18" spans="1:9" ht="17.25" customHeight="1" x14ac:dyDescent="0.25">
      <c r="A18" s="96" t="s">
        <v>38</v>
      </c>
      <c r="B18" s="97"/>
      <c r="C18" s="105"/>
      <c r="D18" s="97"/>
      <c r="E18" s="102"/>
      <c r="I18" s="98"/>
    </row>
    <row r="19" spans="1:9" ht="17.25" customHeight="1" x14ac:dyDescent="0.25">
      <c r="A19" s="96" t="s">
        <v>39</v>
      </c>
      <c r="B19" s="97"/>
      <c r="C19" s="105"/>
      <c r="D19" s="97"/>
      <c r="E19" s="102"/>
      <c r="I19" s="98"/>
    </row>
    <row r="20" spans="1:9" ht="17.25" customHeight="1" x14ac:dyDescent="0.25">
      <c r="A20" s="106" t="s">
        <v>40</v>
      </c>
      <c r="B20" s="107" t="e">
        <f>B7</f>
        <v>#REF!</v>
      </c>
      <c r="C20" s="105"/>
      <c r="D20" s="97"/>
      <c r="E20" s="99" t="e">
        <f>B20*I20</f>
        <v>#REF!</v>
      </c>
      <c r="I20" s="98">
        <v>5.2499999999999998E-2</v>
      </c>
    </row>
    <row r="21" spans="1:9" ht="17.25" customHeight="1" x14ac:dyDescent="0.25">
      <c r="A21" s="106" t="s">
        <v>42</v>
      </c>
      <c r="B21" s="108"/>
      <c r="C21" s="109"/>
      <c r="D21" s="110"/>
      <c r="E21" s="102"/>
      <c r="I21" s="111"/>
    </row>
    <row r="22" spans="1:9" ht="17.25" customHeight="1" x14ac:dyDescent="0.25">
      <c r="A22" s="106" t="s">
        <v>7</v>
      </c>
      <c r="B22" s="97" t="e">
        <f t="shared" ref="B22:B23" si="0">$B$3</f>
        <v>#REF!</v>
      </c>
      <c r="C22" s="98">
        <v>2.4E-2</v>
      </c>
      <c r="D22" s="97" t="e">
        <f t="shared" ref="D22:D23" si="1">B22*C22</f>
        <v>#REF!</v>
      </c>
      <c r="E22" s="99" t="e">
        <f>B22*I22</f>
        <v>#REF!</v>
      </c>
      <c r="I22" s="98">
        <v>4.2000000000000003E-2</v>
      </c>
    </row>
    <row r="23" spans="1:9" ht="17.25" customHeight="1" x14ac:dyDescent="0.25">
      <c r="A23" s="106" t="s">
        <v>43</v>
      </c>
      <c r="B23" s="97" t="e">
        <f t="shared" si="0"/>
        <v>#REF!</v>
      </c>
      <c r="C23" s="112">
        <v>2.4000000000000001E-4</v>
      </c>
      <c r="D23" s="97" t="e">
        <f t="shared" si="1"/>
        <v>#REF!</v>
      </c>
      <c r="E23" s="99" t="e">
        <f>B23*I23</f>
        <v>#REF!</v>
      </c>
      <c r="I23" s="112">
        <v>3.6000000000000002E-4</v>
      </c>
    </row>
    <row r="24" spans="1:9" ht="17.25" customHeight="1" x14ac:dyDescent="0.25">
      <c r="A24" s="106" t="s">
        <v>44</v>
      </c>
      <c r="B24" s="107">
        <v>3269</v>
      </c>
      <c r="C24" s="105"/>
      <c r="D24" s="97"/>
      <c r="E24" s="99">
        <f>B24*I24</f>
        <v>3.2690000000000001</v>
      </c>
      <c r="I24" s="98">
        <v>1E-3</v>
      </c>
    </row>
    <row r="25" spans="1:9" ht="17.25" customHeight="1" x14ac:dyDescent="0.25">
      <c r="A25" s="136" t="s">
        <v>45</v>
      </c>
      <c r="B25" s="137" t="e">
        <f>B3</f>
        <v>#REF!</v>
      </c>
      <c r="C25" s="109"/>
      <c r="D25" s="110"/>
      <c r="E25" s="135" t="e">
        <f>B25*I25</f>
        <v>#REF!</v>
      </c>
      <c r="I25" s="111">
        <f>1%+0.3%+0.01%+0.016%+0.68%+1%</f>
        <v>3.0060000000000003E-2</v>
      </c>
    </row>
    <row r="26" spans="1:9" ht="17.25" customHeight="1" x14ac:dyDescent="0.25">
      <c r="A26" s="106" t="s">
        <v>46</v>
      </c>
      <c r="B26" s="107"/>
      <c r="C26" s="105"/>
      <c r="D26" s="97"/>
      <c r="E26" s="102"/>
      <c r="I26" s="98"/>
    </row>
    <row r="27" spans="1:9" ht="17.25" customHeight="1" x14ac:dyDescent="0.25">
      <c r="A27" s="96" t="s">
        <v>47</v>
      </c>
      <c r="B27" s="97" t="e">
        <f>(B3*0.9825)+E10+E9+E8</f>
        <v>#REF!</v>
      </c>
      <c r="C27" s="98">
        <v>2.9000000000000001E-2</v>
      </c>
      <c r="D27" s="97" t="e">
        <f t="shared" ref="D27:D28" si="2">B27*C27</f>
        <v>#REF!</v>
      </c>
      <c r="E27" s="113"/>
      <c r="F27" s="114"/>
      <c r="I27" s="103"/>
    </row>
    <row r="28" spans="1:9" ht="17.25" customHeight="1" x14ac:dyDescent="0.25">
      <c r="A28" s="96" t="s">
        <v>48</v>
      </c>
      <c r="B28" s="97" t="e">
        <f>B27</f>
        <v>#REF!</v>
      </c>
      <c r="C28" s="98">
        <v>5.0999999999999997E-2</v>
      </c>
      <c r="D28" s="97" t="e">
        <f t="shared" si="2"/>
        <v>#REF!</v>
      </c>
      <c r="E28" s="113"/>
      <c r="I28" s="103"/>
    </row>
    <row r="29" spans="1:9" ht="17.25" customHeight="1" x14ac:dyDescent="0.25">
      <c r="A29" s="106" t="s">
        <v>49</v>
      </c>
      <c r="B29" s="97"/>
      <c r="C29" s="115"/>
      <c r="D29" s="97"/>
      <c r="E29" s="116"/>
      <c r="I29" s="117"/>
    </row>
    <row r="30" spans="1:9" ht="17.25" customHeight="1" x14ac:dyDescent="0.25">
      <c r="A30" s="106" t="s">
        <v>50</v>
      </c>
      <c r="B30" s="118"/>
      <c r="C30" s="94"/>
      <c r="D30" s="119" t="e">
        <f>SUM(D7:D29)</f>
        <v>#REF!</v>
      </c>
      <c r="E30" s="119" t="e">
        <f>SUM(E7:E29)</f>
        <v>#REF!</v>
      </c>
      <c r="G30" s="120" t="e">
        <f>2841.87-E30</f>
        <v>#REF!</v>
      </c>
      <c r="H30" s="121" t="e">
        <f>G30/6000</f>
        <v>#REF!</v>
      </c>
      <c r="I30" s="104"/>
    </row>
    <row r="31" spans="1:9" ht="17.25" customHeight="1" thickBot="1" x14ac:dyDescent="0.3">
      <c r="D31" s="332" t="s">
        <v>51</v>
      </c>
      <c r="E31" s="333"/>
      <c r="I31" s="122"/>
    </row>
    <row r="32" spans="1:9" ht="17.25" customHeight="1" x14ac:dyDescent="0.25">
      <c r="A32" s="123"/>
      <c r="B32" s="124"/>
      <c r="C32" s="125"/>
      <c r="D32" s="334" t="e">
        <f>B3-D30</f>
        <v>#REF!</v>
      </c>
      <c r="E32" s="333"/>
      <c r="I32" s="124"/>
    </row>
    <row r="33" spans="1:9" ht="25.5" customHeight="1" x14ac:dyDescent="0.25">
      <c r="A33" s="126"/>
      <c r="B33" s="124"/>
      <c r="C33" s="125"/>
      <c r="D33" s="127" t="s">
        <v>52</v>
      </c>
      <c r="E33" s="127" t="s">
        <v>53</v>
      </c>
      <c r="I33" s="124"/>
    </row>
    <row r="34" spans="1:9" ht="17.25" customHeight="1" x14ac:dyDescent="0.25">
      <c r="A34" s="138" t="s">
        <v>74</v>
      </c>
      <c r="B34" s="130" t="e">
        <f>' bulletin cadre'!#REF!</f>
        <v>#REF!</v>
      </c>
      <c r="C34" s="125"/>
      <c r="D34" s="128" t="e">
        <f>B3+E30</f>
        <v>#REF!</v>
      </c>
      <c r="E34" s="128"/>
      <c r="I34" s="124"/>
    </row>
    <row r="35" spans="1:9" ht="17.25" customHeight="1" x14ac:dyDescent="0.25">
      <c r="A35" s="126"/>
      <c r="B35" s="124"/>
      <c r="C35" s="125"/>
      <c r="D35" s="129"/>
      <c r="E35" s="124"/>
      <c r="I35" s="124"/>
    </row>
    <row r="36" spans="1:9" ht="17.25" customHeight="1" x14ac:dyDescent="0.25">
      <c r="A36" s="126"/>
      <c r="B36" s="124"/>
      <c r="C36" s="125"/>
      <c r="D36" s="129"/>
      <c r="E36" s="124"/>
      <c r="I36" s="124"/>
    </row>
    <row r="37" spans="1:9" ht="23.25" customHeight="1" x14ac:dyDescent="0.25">
      <c r="B37" s="139"/>
      <c r="C37" s="139"/>
      <c r="E37" s="92"/>
      <c r="I37" s="92"/>
    </row>
    <row r="38" spans="1:9" ht="24" customHeight="1" x14ac:dyDescent="0.25">
      <c r="A38" s="131"/>
      <c r="B38" s="131"/>
      <c r="C38" s="131"/>
      <c r="D38" s="132"/>
      <c r="E38" s="132"/>
      <c r="I38" s="131"/>
    </row>
    <row r="39" spans="1:9" ht="24" customHeight="1" x14ac:dyDescent="0.25">
      <c r="A39" s="131"/>
      <c r="B39" s="131"/>
      <c r="C39" s="131"/>
      <c r="D39" s="131"/>
      <c r="E39" s="131"/>
      <c r="I39" s="131"/>
    </row>
    <row r="40" spans="1:9" x14ac:dyDescent="0.25">
      <c r="A40" s="131"/>
      <c r="B40" s="131"/>
      <c r="C40" s="131"/>
      <c r="D40" s="131"/>
      <c r="E40" s="131"/>
      <c r="I40" s="131"/>
    </row>
    <row r="41" spans="1:9" x14ac:dyDescent="0.25">
      <c r="A41" s="131"/>
      <c r="B41" s="131"/>
      <c r="C41" s="131"/>
      <c r="D41" s="131"/>
      <c r="E41" s="131"/>
      <c r="I41" s="131"/>
    </row>
    <row r="42" spans="1:9" x14ac:dyDescent="0.25">
      <c r="A42" s="131"/>
      <c r="B42" s="131"/>
      <c r="C42" s="131"/>
      <c r="D42" s="131"/>
      <c r="E42" s="131"/>
      <c r="I42" s="131"/>
    </row>
    <row r="43" spans="1:9" x14ac:dyDescent="0.25">
      <c r="A43" s="131"/>
      <c r="B43" s="131"/>
      <c r="C43" s="131"/>
      <c r="D43" s="131"/>
      <c r="E43" s="131"/>
      <c r="I43" s="131"/>
    </row>
    <row r="44" spans="1:9" x14ac:dyDescent="0.25">
      <c r="A44" s="131"/>
      <c r="B44" s="131"/>
      <c r="C44" s="131"/>
      <c r="D44" s="131"/>
      <c r="E44" s="131"/>
      <c r="I44" s="131"/>
    </row>
    <row r="45" spans="1:9" x14ac:dyDescent="0.25">
      <c r="A45" s="131"/>
      <c r="B45" s="131"/>
      <c r="C45" s="131"/>
      <c r="D45" s="131"/>
      <c r="E45" s="131"/>
      <c r="I45" s="131"/>
    </row>
  </sheetData>
  <mergeCells count="8">
    <mergeCell ref="I4:I5"/>
    <mergeCell ref="D31:E31"/>
    <mergeCell ref="D32:E3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1943D-8472-4860-B56E-23E45689FECE}">
  <dimension ref="A1:E57"/>
  <sheetViews>
    <sheetView zoomScale="90" zoomScaleNormal="90" workbookViewId="0">
      <selection activeCell="A13" sqref="A13:E13"/>
    </sheetView>
  </sheetViews>
  <sheetFormatPr baseColWidth="10" defaultRowHeight="12" x14ac:dyDescent="0.25"/>
  <cols>
    <col min="1" max="1" width="62.85546875" style="1" customWidth="1"/>
    <col min="2" max="2" width="42.42578125" style="1" bestFit="1" customWidth="1"/>
    <col min="3" max="3" width="21.140625" style="1" customWidth="1"/>
    <col min="4" max="4" width="20.7109375" style="1" customWidth="1"/>
    <col min="5" max="5" width="22.5703125" style="1" customWidth="1"/>
    <col min="6" max="16384" width="11.42578125" style="1"/>
  </cols>
  <sheetData>
    <row r="1" spans="1:5" ht="23.25" x14ac:dyDescent="0.25">
      <c r="A1" s="162" t="s">
        <v>112</v>
      </c>
      <c r="B1" s="160"/>
      <c r="C1" s="161"/>
      <c r="D1" s="161"/>
      <c r="E1" s="161"/>
    </row>
    <row r="2" spans="1:5" ht="14.25" x14ac:dyDescent="0.25">
      <c r="D2" s="25"/>
      <c r="E2" s="25"/>
    </row>
    <row r="3" spans="1:5" ht="24" customHeight="1" thickBot="1" x14ac:dyDescent="0.3">
      <c r="A3" s="143"/>
      <c r="B3" s="144"/>
      <c r="C3" s="142"/>
      <c r="D3" s="145"/>
      <c r="E3" s="145"/>
    </row>
    <row r="4" spans="1:5" ht="18" customHeight="1" thickBot="1" x14ac:dyDescent="0.3">
      <c r="A4" s="341" t="s">
        <v>109</v>
      </c>
      <c r="B4" s="341" t="s">
        <v>110</v>
      </c>
      <c r="C4" s="341" t="s">
        <v>2</v>
      </c>
      <c r="D4" s="341" t="s">
        <v>76</v>
      </c>
      <c r="E4" s="341" t="s">
        <v>108</v>
      </c>
    </row>
    <row r="5" spans="1:5" ht="24.75" customHeight="1" thickBot="1" x14ac:dyDescent="0.3">
      <c r="A5" s="342"/>
      <c r="B5" s="341"/>
      <c r="C5" s="341"/>
      <c r="D5" s="341"/>
      <c r="E5" s="341"/>
    </row>
    <row r="6" spans="1:5" ht="20.25" customHeight="1" thickBot="1" x14ac:dyDescent="0.3">
      <c r="A6" s="335" t="s">
        <v>28</v>
      </c>
      <c r="B6" s="336"/>
      <c r="C6" s="336"/>
      <c r="D6" s="336"/>
      <c r="E6" s="336"/>
    </row>
    <row r="7" spans="1:5" ht="17.25" customHeight="1" thickBot="1" x14ac:dyDescent="0.3">
      <c r="A7" s="277" t="s">
        <v>29</v>
      </c>
      <c r="B7" s="217" t="s">
        <v>55</v>
      </c>
      <c r="C7" s="147" t="s">
        <v>84</v>
      </c>
      <c r="D7" s="200"/>
      <c r="E7" s="200">
        <v>0.13</v>
      </c>
    </row>
    <row r="8" spans="1:5" ht="17.25" customHeight="1" thickBot="1" x14ac:dyDescent="0.3">
      <c r="A8" s="277" t="s">
        <v>30</v>
      </c>
      <c r="B8" s="149" t="s">
        <v>85</v>
      </c>
      <c r="C8" s="351" t="s">
        <v>86</v>
      </c>
      <c r="D8" s="352"/>
      <c r="E8" s="353"/>
    </row>
    <row r="9" spans="1:5" ht="17.25" customHeight="1" thickBot="1" x14ac:dyDescent="0.3">
      <c r="A9" s="277" t="s">
        <v>31</v>
      </c>
      <c r="B9" s="150" t="s">
        <v>19</v>
      </c>
      <c r="C9" s="351" t="s">
        <v>86</v>
      </c>
      <c r="D9" s="352"/>
      <c r="E9" s="353"/>
    </row>
    <row r="10" spans="1:5" ht="17.25" customHeight="1" thickBot="1" x14ac:dyDescent="0.3">
      <c r="A10" s="343"/>
      <c r="B10" s="344"/>
      <c r="C10" s="344"/>
      <c r="D10" s="344"/>
      <c r="E10" s="344"/>
    </row>
    <row r="11" spans="1:5" ht="17.25" customHeight="1" thickBot="1" x14ac:dyDescent="0.3">
      <c r="A11" s="277" t="s">
        <v>32</v>
      </c>
      <c r="B11" s="26" t="s">
        <v>61</v>
      </c>
      <c r="C11" s="147" t="s">
        <v>84</v>
      </c>
      <c r="D11" s="151"/>
      <c r="E11" s="200" t="s">
        <v>88</v>
      </c>
    </row>
    <row r="12" spans="1:5" ht="17.25" customHeight="1" thickBot="1" x14ac:dyDescent="0.3">
      <c r="A12" s="343"/>
      <c r="B12" s="344"/>
      <c r="C12" s="344"/>
      <c r="D12" s="344"/>
      <c r="E12" s="344"/>
    </row>
    <row r="13" spans="1:5" ht="17.25" customHeight="1" thickBot="1" x14ac:dyDescent="0.3">
      <c r="A13" s="335" t="s">
        <v>8</v>
      </c>
      <c r="B13" s="336"/>
      <c r="C13" s="336"/>
      <c r="D13" s="336"/>
      <c r="E13" s="336"/>
    </row>
    <row r="14" spans="1:5" ht="17.25" customHeight="1" thickBot="1" x14ac:dyDescent="0.3">
      <c r="A14" s="277" t="s">
        <v>33</v>
      </c>
      <c r="B14" s="26" t="s">
        <v>89</v>
      </c>
      <c r="C14" s="152" t="s">
        <v>87</v>
      </c>
      <c r="D14" s="200">
        <v>6.9000000000000006E-2</v>
      </c>
      <c r="E14" s="201">
        <v>8.5500000000000007E-2</v>
      </c>
    </row>
    <row r="15" spans="1:5" ht="17.25" customHeight="1" thickBot="1" x14ac:dyDescent="0.3">
      <c r="A15" s="277" t="s">
        <v>34</v>
      </c>
      <c r="B15" s="26" t="s">
        <v>90</v>
      </c>
      <c r="C15" s="147" t="s">
        <v>84</v>
      </c>
      <c r="D15" s="200">
        <v>4.0000000000000001E-3</v>
      </c>
      <c r="E15" s="201">
        <v>1.9E-2</v>
      </c>
    </row>
    <row r="16" spans="1:5" ht="17.25" customHeight="1" thickBot="1" x14ac:dyDescent="0.3">
      <c r="A16" s="348" t="s">
        <v>79</v>
      </c>
      <c r="B16" s="153" t="s">
        <v>101</v>
      </c>
      <c r="C16" s="154" t="s">
        <v>91</v>
      </c>
      <c r="D16" s="155">
        <v>3.7999999999999999E-2</v>
      </c>
      <c r="E16" s="197">
        <v>4.65E-2</v>
      </c>
    </row>
    <row r="17" spans="1:5" ht="17.25" customHeight="1" thickBot="1" x14ac:dyDescent="0.3">
      <c r="A17" s="349"/>
      <c r="B17" s="153" t="s">
        <v>102</v>
      </c>
      <c r="C17" s="154" t="s">
        <v>91</v>
      </c>
      <c r="D17" s="155">
        <v>8.0000000000000002E-3</v>
      </c>
      <c r="E17" s="197">
        <v>1.2E-2</v>
      </c>
    </row>
    <row r="18" spans="1:5" ht="17.25" customHeight="1" thickBot="1" x14ac:dyDescent="0.3">
      <c r="A18" s="350"/>
      <c r="B18" s="199" t="s">
        <v>119</v>
      </c>
      <c r="C18" s="154"/>
      <c r="D18" s="200">
        <f>SUM(D16:D17)</f>
        <v>4.5999999999999999E-2</v>
      </c>
      <c r="E18" s="201">
        <f>SUM(E16:E17)</f>
        <v>5.8499999999999996E-2</v>
      </c>
    </row>
    <row r="19" spans="1:5" ht="17.25" customHeight="1" thickBot="1" x14ac:dyDescent="0.3">
      <c r="A19" s="348" t="s">
        <v>80</v>
      </c>
      <c r="B19" s="153" t="s">
        <v>101</v>
      </c>
      <c r="C19" s="154" t="s">
        <v>103</v>
      </c>
      <c r="D19" s="155">
        <v>8.1000000000000003E-2</v>
      </c>
      <c r="E19" s="197">
        <v>0.1215</v>
      </c>
    </row>
    <row r="20" spans="1:5" ht="17.25" customHeight="1" thickBot="1" x14ac:dyDescent="0.3">
      <c r="A20" s="349"/>
      <c r="B20" s="153" t="s">
        <v>102</v>
      </c>
      <c r="C20" s="154" t="s">
        <v>103</v>
      </c>
      <c r="D20" s="155">
        <v>8.9999999999999993E-3</v>
      </c>
      <c r="E20" s="197">
        <v>1.2999999999999999E-2</v>
      </c>
    </row>
    <row r="21" spans="1:5" ht="17.25" customHeight="1" thickBot="1" x14ac:dyDescent="0.3">
      <c r="A21" s="350"/>
      <c r="B21" s="199" t="s">
        <v>119</v>
      </c>
      <c r="C21" s="154"/>
      <c r="D21" s="200">
        <f>SUM(D19:D20)</f>
        <v>0.09</v>
      </c>
      <c r="E21" s="201">
        <f>SUM(E19:E20)</f>
        <v>0.13450000000000001</v>
      </c>
    </row>
    <row r="22" spans="1:5" ht="17.25" customHeight="1" thickBot="1" x14ac:dyDescent="0.3">
      <c r="A22" s="277" t="s">
        <v>39</v>
      </c>
      <c r="B22" s="149"/>
      <c r="C22" s="157"/>
      <c r="D22" s="158"/>
      <c r="E22" s="157"/>
    </row>
    <row r="23" spans="1:5" ht="17.25" customHeight="1" thickBot="1" x14ac:dyDescent="0.3">
      <c r="A23" s="343"/>
      <c r="B23" s="344"/>
      <c r="C23" s="344"/>
      <c r="D23" s="344"/>
      <c r="E23" s="344"/>
    </row>
    <row r="24" spans="1:5" ht="17.25" customHeight="1" thickBot="1" x14ac:dyDescent="0.3">
      <c r="A24" s="277" t="s">
        <v>41</v>
      </c>
      <c r="B24" s="26" t="s">
        <v>58</v>
      </c>
      <c r="C24" s="149"/>
      <c r="D24" s="149"/>
      <c r="E24" s="202" t="s">
        <v>92</v>
      </c>
    </row>
    <row r="25" spans="1:5" ht="21.75" customHeight="1" thickBot="1" x14ac:dyDescent="0.3">
      <c r="A25" s="343"/>
      <c r="B25" s="344"/>
      <c r="C25" s="344"/>
      <c r="D25" s="344"/>
      <c r="E25" s="344"/>
    </row>
    <row r="26" spans="1:5" ht="17.25" customHeight="1" thickBot="1" x14ac:dyDescent="0.3">
      <c r="A26" s="348" t="s">
        <v>42</v>
      </c>
      <c r="B26" s="26" t="s">
        <v>93</v>
      </c>
      <c r="C26" s="147" t="s">
        <v>94</v>
      </c>
      <c r="D26" s="148">
        <v>9.4999999999999998E-3</v>
      </c>
      <c r="E26" s="197">
        <v>4.0500000000000001E-2</v>
      </c>
    </row>
    <row r="27" spans="1:5" ht="17.25" customHeight="1" thickBot="1" x14ac:dyDescent="0.3">
      <c r="A27" s="349"/>
      <c r="B27" s="149" t="s">
        <v>64</v>
      </c>
      <c r="C27" s="147" t="s">
        <v>94</v>
      </c>
      <c r="D27" s="149"/>
      <c r="E27" s="197">
        <v>1.5E-3</v>
      </c>
    </row>
    <row r="28" spans="1:5" ht="17.25" customHeight="1" thickBot="1" x14ac:dyDescent="0.3">
      <c r="A28" s="350"/>
      <c r="B28" s="199" t="s">
        <v>119</v>
      </c>
      <c r="C28" s="154"/>
      <c r="D28" s="200">
        <f>SUM(D26:D27)</f>
        <v>9.4999999999999998E-3</v>
      </c>
      <c r="E28" s="201">
        <f>SUM(E26:E27)</f>
        <v>4.2000000000000003E-2</v>
      </c>
    </row>
    <row r="29" spans="1:5" ht="17.25" customHeight="1" thickBot="1" x14ac:dyDescent="0.3">
      <c r="A29" s="343"/>
      <c r="B29" s="344"/>
      <c r="C29" s="344"/>
      <c r="D29" s="344"/>
      <c r="E29" s="344"/>
    </row>
    <row r="30" spans="1:5" ht="17.25" customHeight="1" thickBot="1" x14ac:dyDescent="0.3">
      <c r="A30" s="348" t="s">
        <v>81</v>
      </c>
      <c r="B30" s="26" t="s">
        <v>57</v>
      </c>
      <c r="C30" s="147" t="s">
        <v>95</v>
      </c>
      <c r="D30" s="158"/>
      <c r="E30" s="147" t="s">
        <v>88</v>
      </c>
    </row>
    <row r="31" spans="1:5" ht="17.25" customHeight="1" thickBot="1" x14ac:dyDescent="0.3">
      <c r="A31" s="349"/>
      <c r="B31" s="26" t="s">
        <v>59</v>
      </c>
      <c r="C31" s="152" t="s">
        <v>96</v>
      </c>
      <c r="D31" s="149"/>
      <c r="E31" s="152" t="s">
        <v>97</v>
      </c>
    </row>
    <row r="32" spans="1:5" ht="23.25" customHeight="1" thickBot="1" x14ac:dyDescent="0.3">
      <c r="A32" s="349"/>
      <c r="B32" s="26" t="s">
        <v>60</v>
      </c>
      <c r="C32" s="147" t="s">
        <v>95</v>
      </c>
      <c r="D32" s="149"/>
      <c r="E32" s="197">
        <v>3.0000000000000001E-3</v>
      </c>
    </row>
    <row r="33" spans="1:5" ht="17.25" customHeight="1" thickBot="1" x14ac:dyDescent="0.3">
      <c r="A33" s="349"/>
      <c r="B33" s="26" t="s">
        <v>12</v>
      </c>
      <c r="C33" s="152" t="s">
        <v>95</v>
      </c>
      <c r="D33" s="149"/>
      <c r="E33" s="198">
        <v>1.6000000000000001E-4</v>
      </c>
    </row>
    <row r="34" spans="1:5" ht="17.25" customHeight="1" thickBot="1" x14ac:dyDescent="0.3">
      <c r="A34" s="349"/>
      <c r="B34" s="26" t="s">
        <v>25</v>
      </c>
      <c r="C34" s="149"/>
      <c r="D34" s="149"/>
      <c r="E34" s="197">
        <v>6.7999999999999996E-3</v>
      </c>
    </row>
    <row r="35" spans="1:5" ht="17.25" customHeight="1" thickBot="1" x14ac:dyDescent="0.3">
      <c r="A35" s="349"/>
      <c r="B35" s="26" t="s">
        <v>72</v>
      </c>
      <c r="C35" s="149"/>
      <c r="D35" s="149"/>
      <c r="E35" s="152" t="s">
        <v>98</v>
      </c>
    </row>
    <row r="36" spans="1:5" ht="17.25" customHeight="1" thickBot="1" x14ac:dyDescent="0.3">
      <c r="A36" s="349"/>
      <c r="B36" s="149" t="s">
        <v>104</v>
      </c>
      <c r="C36" s="149"/>
      <c r="D36" s="149"/>
      <c r="E36" s="197">
        <v>4.4999999999999997E-3</v>
      </c>
    </row>
    <row r="37" spans="1:5" ht="23.25" customHeight="1" thickBot="1" x14ac:dyDescent="0.3">
      <c r="A37" s="349"/>
      <c r="B37" s="149" t="s">
        <v>99</v>
      </c>
      <c r="C37" s="159" t="s">
        <v>100</v>
      </c>
      <c r="D37" s="149"/>
      <c r="E37" s="197">
        <v>8.0000000000000002E-3</v>
      </c>
    </row>
    <row r="38" spans="1:5" ht="24.75" thickBot="1" x14ac:dyDescent="0.3">
      <c r="A38" s="350"/>
      <c r="B38" s="199" t="s">
        <v>119</v>
      </c>
      <c r="D38" s="149"/>
      <c r="E38" s="203" t="s">
        <v>127</v>
      </c>
    </row>
    <row r="39" spans="1:5" ht="17.25" customHeight="1" thickBot="1" x14ac:dyDescent="0.3">
      <c r="A39" s="343"/>
      <c r="B39" s="344"/>
      <c r="C39" s="344"/>
      <c r="D39" s="344"/>
      <c r="E39" s="344"/>
    </row>
    <row r="40" spans="1:5" ht="21" customHeight="1" thickBot="1" x14ac:dyDescent="0.3">
      <c r="A40" s="277" t="s">
        <v>46</v>
      </c>
      <c r="B40" s="217"/>
      <c r="C40" s="217"/>
      <c r="D40" s="217"/>
      <c r="E40" s="217"/>
    </row>
    <row r="41" spans="1:5" ht="18" customHeight="1" thickBot="1" x14ac:dyDescent="0.3">
      <c r="A41" s="343"/>
      <c r="B41" s="344"/>
      <c r="C41" s="344"/>
      <c r="D41" s="344"/>
      <c r="E41" s="344"/>
    </row>
    <row r="42" spans="1:5" ht="18" customHeight="1" thickBot="1" x14ac:dyDescent="0.3">
      <c r="A42" s="277" t="s">
        <v>47</v>
      </c>
      <c r="B42" s="149"/>
      <c r="C42" s="345" t="s">
        <v>105</v>
      </c>
      <c r="D42" s="346">
        <v>6.8000000000000005E-2</v>
      </c>
      <c r="E42" s="343"/>
    </row>
    <row r="43" spans="1:5" ht="18" customHeight="1" thickBot="1" x14ac:dyDescent="0.3">
      <c r="A43" s="149"/>
      <c r="B43" s="149"/>
      <c r="C43" s="344"/>
      <c r="D43" s="347"/>
      <c r="E43" s="344"/>
    </row>
    <row r="44" spans="1:5" ht="18" customHeight="1" thickBot="1" x14ac:dyDescent="0.3">
      <c r="A44" s="343"/>
      <c r="B44" s="344"/>
      <c r="C44" s="344"/>
      <c r="D44" s="344"/>
      <c r="E44" s="344"/>
    </row>
    <row r="45" spans="1:5" ht="18" customHeight="1" thickBot="1" x14ac:dyDescent="0.3">
      <c r="B45" s="343"/>
      <c r="C45" s="344"/>
      <c r="D45" s="344"/>
      <c r="E45" s="344"/>
    </row>
    <row r="46" spans="1:5" ht="18" customHeight="1" thickBot="1" x14ac:dyDescent="0.3">
      <c r="A46" s="348" t="s">
        <v>48</v>
      </c>
      <c r="B46" s="149" t="s">
        <v>106</v>
      </c>
      <c r="C46" s="345" t="s">
        <v>105</v>
      </c>
      <c r="D46" s="197">
        <v>2.4E-2</v>
      </c>
      <c r="E46" s="343"/>
    </row>
    <row r="47" spans="1:5" ht="18" customHeight="1" thickBot="1" x14ac:dyDescent="0.3">
      <c r="A47" s="349"/>
      <c r="B47" s="149" t="s">
        <v>107</v>
      </c>
      <c r="C47" s="344"/>
      <c r="D47" s="197">
        <v>5.0000000000000001E-3</v>
      </c>
      <c r="E47" s="344"/>
    </row>
    <row r="48" spans="1:5" ht="18" customHeight="1" thickBot="1" x14ac:dyDescent="0.3">
      <c r="A48" s="350"/>
      <c r="B48" s="199" t="s">
        <v>119</v>
      </c>
      <c r="C48" s="156"/>
      <c r="D48" s="201">
        <f>SUM(D46:D47)</f>
        <v>2.9000000000000001E-2</v>
      </c>
      <c r="E48" s="156"/>
    </row>
    <row r="49" spans="1:5" ht="18" customHeight="1" thickBot="1" x14ac:dyDescent="0.3">
      <c r="A49" s="343"/>
      <c r="B49" s="344"/>
      <c r="C49" s="344"/>
      <c r="D49" s="344"/>
      <c r="E49" s="344"/>
    </row>
    <row r="50" spans="1:5" ht="18" customHeight="1" thickBot="1" x14ac:dyDescent="0.3">
      <c r="A50" s="277" t="s">
        <v>49</v>
      </c>
      <c r="B50" s="217"/>
      <c r="C50" s="217"/>
      <c r="D50" s="217"/>
      <c r="E50" s="217"/>
    </row>
    <row r="51" spans="1:5" ht="18" customHeight="1" thickBot="1" x14ac:dyDescent="0.3">
      <c r="A51" s="343"/>
      <c r="B51" s="344"/>
      <c r="C51" s="344"/>
      <c r="D51" s="344"/>
      <c r="E51" s="344"/>
    </row>
    <row r="52" spans="1:5" ht="18" customHeight="1" thickBot="1" x14ac:dyDescent="0.3">
      <c r="A52" s="277" t="s">
        <v>50</v>
      </c>
      <c r="B52" s="149"/>
      <c r="C52" s="157"/>
      <c r="D52" s="290"/>
      <c r="E52" s="291"/>
    </row>
    <row r="53" spans="1:5" ht="18" customHeight="1" thickBot="1" x14ac:dyDescent="0.3">
      <c r="A53" s="285"/>
      <c r="B53" s="143"/>
      <c r="C53" s="286"/>
      <c r="D53" s="148"/>
      <c r="E53" s="287"/>
    </row>
    <row r="54" spans="1:5" ht="18" customHeight="1" thickBot="1" x14ac:dyDescent="0.3">
      <c r="A54" s="285"/>
      <c r="B54" s="143"/>
      <c r="C54" s="286"/>
      <c r="D54" s="337" t="s">
        <v>128</v>
      </c>
      <c r="E54" s="338"/>
    </row>
    <row r="55" spans="1:5" ht="18" customHeight="1" thickBot="1" x14ac:dyDescent="0.3">
      <c r="A55" s="285"/>
      <c r="B55" s="143"/>
      <c r="C55" s="286"/>
      <c r="D55" s="339"/>
      <c r="E55" s="340"/>
    </row>
    <row r="56" spans="1:5" ht="24.75" thickBot="1" x14ac:dyDescent="0.3">
      <c r="A56" s="285"/>
      <c r="B56" s="143"/>
      <c r="C56" s="286"/>
      <c r="D56" s="288" t="s">
        <v>52</v>
      </c>
      <c r="E56" s="289" t="s">
        <v>129</v>
      </c>
    </row>
    <row r="57" spans="1:5" ht="64.5" customHeight="1" thickBot="1" x14ac:dyDescent="0.3">
      <c r="A57" s="143"/>
      <c r="B57" s="146"/>
      <c r="C57" s="146"/>
      <c r="D57" s="205" t="s">
        <v>123</v>
      </c>
      <c r="E57" s="204" t="s">
        <v>124</v>
      </c>
    </row>
  </sheetData>
  <mergeCells count="32">
    <mergeCell ref="A30:A38"/>
    <mergeCell ref="A44:E44"/>
    <mergeCell ref="A49:E49"/>
    <mergeCell ref="A51:E51"/>
    <mergeCell ref="C8:E8"/>
    <mergeCell ref="C9:E9"/>
    <mergeCell ref="A16:A18"/>
    <mergeCell ref="A19:A21"/>
    <mergeCell ref="A26:A28"/>
    <mergeCell ref="A23:E23"/>
    <mergeCell ref="A25:E25"/>
    <mergeCell ref="A41:E41"/>
    <mergeCell ref="E42:E43"/>
    <mergeCell ref="E46:E47"/>
    <mergeCell ref="B45:E45"/>
    <mergeCell ref="A46:A48"/>
    <mergeCell ref="A6:E6"/>
    <mergeCell ref="A13:E13"/>
    <mergeCell ref="D54:E54"/>
    <mergeCell ref="D55:E55"/>
    <mergeCell ref="B4:B5"/>
    <mergeCell ref="C4:C5"/>
    <mergeCell ref="D4:D5"/>
    <mergeCell ref="E4:E5"/>
    <mergeCell ref="A4:A5"/>
    <mergeCell ref="A10:E10"/>
    <mergeCell ref="A12:E12"/>
    <mergeCell ref="C46:C47"/>
    <mergeCell ref="A29:E29"/>
    <mergeCell ref="C42:C43"/>
    <mergeCell ref="D42:D43"/>
    <mergeCell ref="A39:E39"/>
  </mergeCells>
  <pageMargins left="0" right="0" top="0" bottom="0" header="0" footer="0"/>
  <pageSetup paperSize="9" orientation="landscape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69ABB-CC6B-4F58-A35F-5ED7D6531115}">
  <dimension ref="A1:L61"/>
  <sheetViews>
    <sheetView topLeftCell="A10" zoomScale="90" zoomScaleNormal="90" workbookViewId="0">
      <selection activeCell="B24" sqref="B24"/>
    </sheetView>
  </sheetViews>
  <sheetFormatPr baseColWidth="10" defaultRowHeight="12" x14ac:dyDescent="0.25"/>
  <cols>
    <col min="1" max="1" width="56.85546875" style="218" bestFit="1" customWidth="1"/>
    <col min="2" max="2" width="42.42578125" style="218" bestFit="1" customWidth="1"/>
    <col min="3" max="3" width="21.140625" style="218" bestFit="1" customWidth="1"/>
    <col min="4" max="4" width="16.140625" style="218" customWidth="1"/>
    <col min="5" max="5" width="21" style="257" customWidth="1"/>
    <col min="6" max="16384" width="11.42578125" style="218"/>
  </cols>
  <sheetData>
    <row r="1" spans="1:12" ht="15" x14ac:dyDescent="0.25">
      <c r="A1" s="378" t="s">
        <v>120</v>
      </c>
      <c r="B1" s="379"/>
      <c r="C1" s="379"/>
      <c r="D1" s="379"/>
      <c r="E1" s="379"/>
    </row>
    <row r="2" spans="1:12" ht="18" x14ac:dyDescent="0.25">
      <c r="D2" s="219"/>
      <c r="E2" s="220"/>
      <c r="F2" s="221"/>
      <c r="H2" s="222"/>
      <c r="I2" s="223"/>
      <c r="J2" s="223"/>
      <c r="K2" s="223"/>
      <c r="L2" s="224"/>
    </row>
    <row r="3" spans="1:12" ht="24" customHeight="1" thickBot="1" x14ac:dyDescent="0.3">
      <c r="A3" s="225"/>
      <c r="B3" s="226"/>
      <c r="C3" s="227"/>
      <c r="D3" s="228"/>
      <c r="E3" s="229"/>
      <c r="H3" s="224"/>
      <c r="I3" s="224"/>
      <c r="J3" s="230"/>
      <c r="K3" s="230"/>
      <c r="L3" s="230"/>
    </row>
    <row r="4" spans="1:12" ht="18" customHeight="1" thickBot="1" x14ac:dyDescent="0.3">
      <c r="A4" s="390" t="s">
        <v>109</v>
      </c>
      <c r="B4" s="390" t="s">
        <v>110</v>
      </c>
      <c r="C4" s="390" t="s">
        <v>2</v>
      </c>
      <c r="D4" s="390" t="s">
        <v>76</v>
      </c>
      <c r="E4" s="390" t="s">
        <v>108</v>
      </c>
      <c r="H4" s="226"/>
      <c r="I4" s="227"/>
      <c r="J4" s="228"/>
      <c r="K4" s="228"/>
      <c r="L4" s="228"/>
    </row>
    <row r="5" spans="1:12" ht="8.25" customHeight="1" thickBot="1" x14ac:dyDescent="0.3">
      <c r="A5" s="391"/>
      <c r="B5" s="390"/>
      <c r="C5" s="390"/>
      <c r="D5" s="390"/>
      <c r="E5" s="390"/>
      <c r="H5" s="376"/>
      <c r="I5" s="377"/>
      <c r="J5" s="377"/>
      <c r="K5" s="377"/>
      <c r="L5" s="377"/>
    </row>
    <row r="6" spans="1:12" ht="21" customHeight="1" thickBot="1" x14ac:dyDescent="0.3">
      <c r="A6" s="335" t="s">
        <v>28</v>
      </c>
      <c r="B6" s="336"/>
      <c r="C6" s="336"/>
      <c r="D6" s="336"/>
      <c r="E6" s="336"/>
      <c r="H6" s="376"/>
      <c r="I6" s="377"/>
      <c r="J6" s="377"/>
      <c r="K6" s="377"/>
      <c r="L6" s="377"/>
    </row>
    <row r="7" spans="1:12" ht="17.25" customHeight="1" thickBot="1" x14ac:dyDescent="0.3">
      <c r="A7" s="278" t="s">
        <v>29</v>
      </c>
      <c r="B7" s="231" t="s">
        <v>55</v>
      </c>
      <c r="C7" s="232" t="s">
        <v>84</v>
      </c>
      <c r="D7" s="233"/>
      <c r="E7" s="233">
        <v>0.13</v>
      </c>
      <c r="H7" s="376"/>
      <c r="I7" s="377"/>
      <c r="J7" s="377"/>
      <c r="K7" s="377"/>
      <c r="L7" s="377"/>
    </row>
    <row r="8" spans="1:12" ht="17.25" customHeight="1" thickBot="1" x14ac:dyDescent="0.3">
      <c r="A8" s="278" t="s">
        <v>30</v>
      </c>
      <c r="B8" s="235" t="s">
        <v>85</v>
      </c>
      <c r="C8" s="359" t="s">
        <v>86</v>
      </c>
      <c r="D8" s="360"/>
      <c r="E8" s="389"/>
      <c r="H8" s="226"/>
      <c r="I8" s="236"/>
      <c r="J8" s="237"/>
      <c r="K8" s="236"/>
      <c r="L8" s="238"/>
    </row>
    <row r="9" spans="1:12" ht="17.25" customHeight="1" thickBot="1" x14ac:dyDescent="0.3">
      <c r="A9" s="278" t="s">
        <v>31</v>
      </c>
      <c r="B9" s="239" t="s">
        <v>19</v>
      </c>
      <c r="C9" s="359" t="s">
        <v>86</v>
      </c>
      <c r="D9" s="360"/>
      <c r="E9" s="361"/>
      <c r="H9" s="240"/>
      <c r="I9" s="236"/>
      <c r="J9" s="237"/>
      <c r="K9" s="241"/>
      <c r="L9" s="238"/>
    </row>
    <row r="10" spans="1:12" ht="17.25" customHeight="1" thickBot="1" x14ac:dyDescent="0.3">
      <c r="A10" s="354"/>
      <c r="B10" s="355"/>
      <c r="C10" s="355"/>
      <c r="D10" s="355"/>
      <c r="E10" s="355"/>
      <c r="H10" s="234"/>
      <c r="I10" s="236"/>
      <c r="J10" s="242"/>
      <c r="K10" s="243"/>
      <c r="L10" s="238"/>
    </row>
    <row r="11" spans="1:12" ht="17.25" customHeight="1" thickBot="1" x14ac:dyDescent="0.3">
      <c r="A11" s="278" t="s">
        <v>32</v>
      </c>
      <c r="B11" s="231" t="s">
        <v>61</v>
      </c>
      <c r="C11" s="232" t="s">
        <v>84</v>
      </c>
      <c r="D11" s="244"/>
      <c r="E11" s="233" t="s">
        <v>88</v>
      </c>
      <c r="H11" s="234"/>
      <c r="I11" s="236"/>
      <c r="J11" s="242"/>
      <c r="K11" s="243"/>
      <c r="L11" s="238"/>
    </row>
    <row r="12" spans="1:12" ht="17.25" customHeight="1" thickBot="1" x14ac:dyDescent="0.3">
      <c r="A12" s="354"/>
      <c r="B12" s="355"/>
      <c r="C12" s="355"/>
      <c r="D12" s="355"/>
      <c r="E12" s="355"/>
      <c r="H12" s="226"/>
      <c r="I12" s="236"/>
      <c r="J12" s="237"/>
      <c r="K12" s="236"/>
      <c r="L12" s="238"/>
    </row>
    <row r="13" spans="1:12" ht="17.25" customHeight="1" thickBot="1" x14ac:dyDescent="0.3">
      <c r="A13" s="335" t="s">
        <v>8</v>
      </c>
      <c r="B13" s="336"/>
      <c r="C13" s="336"/>
      <c r="D13" s="336"/>
      <c r="E13" s="336"/>
      <c r="H13" s="226"/>
      <c r="I13" s="226"/>
      <c r="J13" s="226"/>
      <c r="K13" s="226"/>
      <c r="L13" s="226"/>
    </row>
    <row r="14" spans="1:12" ht="17.25" customHeight="1" thickBot="1" x14ac:dyDescent="0.3">
      <c r="A14" s="278" t="s">
        <v>33</v>
      </c>
      <c r="B14" s="231" t="s">
        <v>89</v>
      </c>
      <c r="C14" s="245" t="s">
        <v>87</v>
      </c>
      <c r="D14" s="233">
        <v>6.9000000000000006E-2</v>
      </c>
      <c r="E14" s="233">
        <v>8.5500000000000007E-2</v>
      </c>
      <c r="H14" s="226"/>
      <c r="I14" s="226"/>
      <c r="J14" s="226"/>
      <c r="K14" s="226"/>
      <c r="L14" s="226"/>
    </row>
    <row r="15" spans="1:12" ht="17.25" customHeight="1" thickBot="1" x14ac:dyDescent="0.3">
      <c r="A15" s="278" t="s">
        <v>34</v>
      </c>
      <c r="B15" s="231" t="s">
        <v>90</v>
      </c>
      <c r="C15" s="232" t="s">
        <v>84</v>
      </c>
      <c r="D15" s="233">
        <v>4.0000000000000001E-3</v>
      </c>
      <c r="E15" s="233">
        <v>1.9E-2</v>
      </c>
      <c r="H15" s="226"/>
      <c r="I15" s="226"/>
      <c r="J15" s="226"/>
      <c r="K15" s="226"/>
      <c r="L15" s="226"/>
    </row>
    <row r="16" spans="1:12" ht="17.25" customHeight="1" thickBot="1" x14ac:dyDescent="0.3">
      <c r="A16" s="356" t="s">
        <v>35</v>
      </c>
      <c r="B16" s="246" t="s">
        <v>101</v>
      </c>
      <c r="C16" s="247" t="s">
        <v>87</v>
      </c>
      <c r="D16" s="248">
        <v>3.1E-2</v>
      </c>
      <c r="E16" s="249">
        <v>4.65E-2</v>
      </c>
      <c r="J16" s="226"/>
      <c r="K16" s="226"/>
      <c r="L16" s="226"/>
    </row>
    <row r="17" spans="1:12" ht="17.25" customHeight="1" thickBot="1" x14ac:dyDescent="0.3">
      <c r="A17" s="357"/>
      <c r="B17" s="246" t="s">
        <v>66</v>
      </c>
      <c r="C17" s="247" t="s">
        <v>87</v>
      </c>
      <c r="D17" s="248">
        <v>8.0000000000000002E-3</v>
      </c>
      <c r="E17" s="249">
        <v>1.2E-2</v>
      </c>
      <c r="J17" s="226"/>
      <c r="K17" s="226"/>
      <c r="L17" s="226"/>
    </row>
    <row r="18" spans="1:12" ht="17.25" customHeight="1" thickBot="1" x14ac:dyDescent="0.3">
      <c r="A18" s="357"/>
      <c r="B18" s="246" t="s">
        <v>118</v>
      </c>
      <c r="C18" s="247" t="s">
        <v>87</v>
      </c>
      <c r="D18" s="248">
        <v>1.2999999999999999E-3</v>
      </c>
      <c r="E18" s="249">
        <v>2.2000000000000001E-3</v>
      </c>
      <c r="J18" s="226"/>
      <c r="K18" s="226"/>
      <c r="L18" s="226"/>
    </row>
    <row r="19" spans="1:12" ht="17.25" customHeight="1" thickBot="1" x14ac:dyDescent="0.3">
      <c r="A19" s="358"/>
      <c r="B19" s="250" t="s">
        <v>119</v>
      </c>
      <c r="C19" s="247"/>
      <c r="D19" s="233">
        <f>SUM(D16:D18)</f>
        <v>4.0300000000000002E-2</v>
      </c>
      <c r="E19" s="251">
        <f>SUM(E16:E18)</f>
        <v>6.0699999999999997E-2</v>
      </c>
      <c r="J19" s="226"/>
      <c r="K19" s="226"/>
      <c r="L19" s="226"/>
    </row>
    <row r="20" spans="1:12" ht="17.25" customHeight="1" thickBot="1" x14ac:dyDescent="0.3">
      <c r="A20" s="380" t="s">
        <v>36</v>
      </c>
      <c r="B20" s="381" t="s">
        <v>114</v>
      </c>
      <c r="C20" s="383"/>
      <c r="D20" s="385">
        <v>7.8E-2</v>
      </c>
      <c r="E20" s="387">
        <v>0.1275</v>
      </c>
      <c r="J20" s="226"/>
      <c r="K20" s="226"/>
      <c r="L20" s="226"/>
    </row>
    <row r="21" spans="1:12" ht="17.25" customHeight="1" thickBot="1" x14ac:dyDescent="0.3">
      <c r="A21" s="363"/>
      <c r="B21" s="382"/>
      <c r="C21" s="384"/>
      <c r="D21" s="386"/>
      <c r="E21" s="386"/>
      <c r="J21" s="226"/>
      <c r="K21" s="226"/>
      <c r="L21" s="226"/>
    </row>
    <row r="22" spans="1:12" ht="17.25" customHeight="1" thickBot="1" x14ac:dyDescent="0.3">
      <c r="A22" s="356" t="s">
        <v>37</v>
      </c>
      <c r="B22" s="246" t="s">
        <v>115</v>
      </c>
      <c r="C22" s="247" t="s">
        <v>116</v>
      </c>
      <c r="D22" s="248">
        <v>7.8E-2</v>
      </c>
      <c r="E22" s="249">
        <v>0.1275</v>
      </c>
      <c r="J22" s="226"/>
      <c r="K22" s="226"/>
      <c r="L22" s="226"/>
    </row>
    <row r="23" spans="1:12" ht="17.25" customHeight="1" thickBot="1" x14ac:dyDescent="0.3">
      <c r="A23" s="388"/>
      <c r="B23" s="246" t="s">
        <v>117</v>
      </c>
      <c r="C23" s="247" t="s">
        <v>116</v>
      </c>
      <c r="D23" s="248">
        <v>8.9999999999999993E-3</v>
      </c>
      <c r="E23" s="249">
        <v>1.2999999999999999E-2</v>
      </c>
      <c r="H23" s="226"/>
      <c r="I23" s="226"/>
      <c r="J23" s="226"/>
      <c r="K23" s="226"/>
      <c r="L23" s="226"/>
    </row>
    <row r="24" spans="1:12" ht="17.25" customHeight="1" thickBot="1" x14ac:dyDescent="0.3">
      <c r="A24" s="357"/>
      <c r="B24" s="246" t="s">
        <v>118</v>
      </c>
      <c r="C24" s="247" t="s">
        <v>116</v>
      </c>
      <c r="D24" s="248">
        <v>1.2999999999999999E-3</v>
      </c>
      <c r="E24" s="249">
        <v>2.2000000000000001E-3</v>
      </c>
      <c r="H24" s="226"/>
      <c r="I24" s="226"/>
      <c r="J24" s="226"/>
      <c r="K24" s="226"/>
      <c r="L24" s="226"/>
    </row>
    <row r="25" spans="1:12" ht="17.25" customHeight="1" thickBot="1" x14ac:dyDescent="0.3">
      <c r="A25" s="358"/>
      <c r="B25" s="250" t="s">
        <v>119</v>
      </c>
      <c r="C25" s="247"/>
      <c r="D25" s="233">
        <f>SUM(D22:D24)</f>
        <v>8.829999999999999E-2</v>
      </c>
      <c r="E25" s="251">
        <f>SUM(E22:E24)</f>
        <v>0.14270000000000002</v>
      </c>
      <c r="H25" s="226"/>
      <c r="I25" s="226"/>
      <c r="J25" s="226"/>
      <c r="K25" s="226"/>
      <c r="L25" s="226"/>
    </row>
    <row r="26" spans="1:12" ht="17.25" customHeight="1" thickBot="1" x14ac:dyDescent="0.3">
      <c r="A26" s="278" t="s">
        <v>39</v>
      </c>
      <c r="B26" s="246"/>
      <c r="C26" s="247"/>
      <c r="D26" s="248"/>
      <c r="E26" s="249"/>
      <c r="H26" s="226"/>
      <c r="I26" s="226"/>
      <c r="J26" s="226"/>
      <c r="K26" s="226"/>
      <c r="L26" s="226"/>
    </row>
    <row r="27" spans="1:12" ht="17.25" customHeight="1" thickBot="1" x14ac:dyDescent="0.3">
      <c r="A27" s="235"/>
      <c r="B27" s="235"/>
      <c r="C27" s="253"/>
      <c r="D27" s="254"/>
      <c r="E27" s="232"/>
      <c r="H27" s="255"/>
      <c r="I27" s="255"/>
      <c r="J27" s="255"/>
      <c r="K27" s="255"/>
      <c r="L27" s="255"/>
    </row>
    <row r="28" spans="1:12" ht="17.25" customHeight="1" thickBot="1" x14ac:dyDescent="0.3">
      <c r="A28" s="278" t="s">
        <v>41</v>
      </c>
      <c r="B28" s="231" t="s">
        <v>58</v>
      </c>
      <c r="C28" s="235"/>
      <c r="D28" s="235"/>
      <c r="E28" s="256" t="s">
        <v>92</v>
      </c>
      <c r="H28" s="255"/>
      <c r="I28" s="255"/>
      <c r="J28" s="255"/>
      <c r="K28" s="255"/>
      <c r="L28" s="255"/>
    </row>
    <row r="29" spans="1:12" ht="21.75" customHeight="1" thickBot="1" x14ac:dyDescent="0.3">
      <c r="A29" s="235"/>
    </row>
    <row r="30" spans="1:12" ht="17.25" customHeight="1" thickBot="1" x14ac:dyDescent="0.3">
      <c r="A30" s="356" t="s">
        <v>42</v>
      </c>
      <c r="B30" s="231" t="s">
        <v>93</v>
      </c>
      <c r="C30" s="232" t="s">
        <v>94</v>
      </c>
      <c r="D30" s="258">
        <v>9.4999999999999998E-3</v>
      </c>
      <c r="E30" s="249">
        <v>4.0500000000000001E-2</v>
      </c>
    </row>
    <row r="31" spans="1:12" ht="17.25" customHeight="1" thickBot="1" x14ac:dyDescent="0.3">
      <c r="A31" s="357"/>
      <c r="B31" s="235" t="s">
        <v>64</v>
      </c>
      <c r="C31" s="232" t="s">
        <v>94</v>
      </c>
      <c r="D31" s="235"/>
      <c r="E31" s="249">
        <v>1.5E-3</v>
      </c>
    </row>
    <row r="32" spans="1:12" ht="17.25" customHeight="1" thickBot="1" x14ac:dyDescent="0.3">
      <c r="A32" s="358"/>
      <c r="B32" s="250" t="s">
        <v>119</v>
      </c>
      <c r="C32" s="232"/>
      <c r="D32" s="235"/>
      <c r="E32" s="251">
        <v>4.2000000000000003E-2</v>
      </c>
    </row>
    <row r="33" spans="1:5" ht="17.25" customHeight="1" thickBot="1" x14ac:dyDescent="0.3">
      <c r="A33" s="295"/>
      <c r="B33" s="292"/>
      <c r="C33" s="293"/>
      <c r="D33" s="225"/>
      <c r="E33" s="294"/>
    </row>
    <row r="34" spans="1:5" ht="17.25" customHeight="1" thickBot="1" x14ac:dyDescent="0.3">
      <c r="A34" s="297" t="s">
        <v>43</v>
      </c>
      <c r="B34" s="250"/>
      <c r="C34" s="232" t="s">
        <v>94</v>
      </c>
      <c r="D34" s="298">
        <v>2.4000000000000001E-4</v>
      </c>
      <c r="E34" s="299">
        <v>3.6000000000000002E-4</v>
      </c>
    </row>
    <row r="35" spans="1:5" ht="17.25" customHeight="1" thickBot="1" x14ac:dyDescent="0.3">
      <c r="A35" s="296"/>
    </row>
    <row r="36" spans="1:5" ht="17.25" customHeight="1" thickBot="1" x14ac:dyDescent="0.3">
      <c r="A36" s="356" t="s">
        <v>81</v>
      </c>
      <c r="B36" s="231" t="s">
        <v>57</v>
      </c>
      <c r="C36" s="232" t="s">
        <v>95</v>
      </c>
      <c r="D36" s="254"/>
      <c r="E36" s="232" t="s">
        <v>88</v>
      </c>
    </row>
    <row r="37" spans="1:5" ht="17.25" customHeight="1" thickBot="1" x14ac:dyDescent="0.3">
      <c r="A37" s="357"/>
      <c r="B37" s="231" t="s">
        <v>59</v>
      </c>
      <c r="C37" s="245" t="s">
        <v>96</v>
      </c>
      <c r="D37" s="235"/>
      <c r="E37" s="245" t="s">
        <v>97</v>
      </c>
    </row>
    <row r="38" spans="1:5" ht="23.25" customHeight="1" thickBot="1" x14ac:dyDescent="0.3">
      <c r="A38" s="357"/>
      <c r="B38" s="231" t="s">
        <v>60</v>
      </c>
      <c r="C38" s="232" t="s">
        <v>95</v>
      </c>
      <c r="D38" s="235"/>
      <c r="E38" s="249">
        <v>3.0000000000000001E-3</v>
      </c>
    </row>
    <row r="39" spans="1:5" ht="17.25" customHeight="1" thickBot="1" x14ac:dyDescent="0.3">
      <c r="A39" s="357"/>
      <c r="B39" s="231" t="s">
        <v>12</v>
      </c>
      <c r="C39" s="245" t="s">
        <v>95</v>
      </c>
      <c r="D39" s="235"/>
      <c r="E39" s="259">
        <v>1.6000000000000001E-4</v>
      </c>
    </row>
    <row r="40" spans="1:5" ht="17.25" customHeight="1" thickBot="1" x14ac:dyDescent="0.3">
      <c r="A40" s="357"/>
      <c r="B40" s="231" t="s">
        <v>25</v>
      </c>
      <c r="C40" s="235"/>
      <c r="D40" s="235"/>
      <c r="E40" s="249">
        <v>6.7999999999999996E-3</v>
      </c>
    </row>
    <row r="41" spans="1:5" ht="17.25" customHeight="1" thickBot="1" x14ac:dyDescent="0.3">
      <c r="A41" s="357"/>
      <c r="B41" s="231" t="s">
        <v>72</v>
      </c>
      <c r="C41" s="235"/>
      <c r="D41" s="235"/>
      <c r="E41" s="245" t="s">
        <v>98</v>
      </c>
    </row>
    <row r="42" spans="1:5" ht="17.25" customHeight="1" thickBot="1" x14ac:dyDescent="0.3">
      <c r="A42" s="357"/>
      <c r="B42" s="235" t="s">
        <v>104</v>
      </c>
      <c r="C42" s="235"/>
      <c r="D42" s="235"/>
      <c r="E42" s="249">
        <v>4.4999999999999997E-3</v>
      </c>
    </row>
    <row r="43" spans="1:5" ht="23.25" customHeight="1" thickBot="1" x14ac:dyDescent="0.3">
      <c r="A43" s="357"/>
      <c r="B43" s="235" t="s">
        <v>99</v>
      </c>
      <c r="C43" s="260" t="s">
        <v>100</v>
      </c>
      <c r="D43" s="235"/>
      <c r="E43" s="249">
        <v>8.0000000000000002E-3</v>
      </c>
    </row>
    <row r="44" spans="1:5" ht="23.25" customHeight="1" thickBot="1" x14ac:dyDescent="0.3">
      <c r="A44" s="358"/>
      <c r="B44" s="250" t="s">
        <v>119</v>
      </c>
      <c r="D44" s="235"/>
      <c r="E44" s="261" t="s">
        <v>121</v>
      </c>
    </row>
    <row r="45" spans="1:5" ht="17.25" customHeight="1" thickBot="1" x14ac:dyDescent="0.3">
      <c r="A45" s="235"/>
      <c r="B45" s="252"/>
      <c r="C45" s="252"/>
      <c r="D45" s="252"/>
      <c r="E45" s="262"/>
    </row>
    <row r="46" spans="1:5" ht="21" customHeight="1" thickBot="1" x14ac:dyDescent="0.3">
      <c r="A46" s="278" t="s">
        <v>46</v>
      </c>
      <c r="B46" s="354"/>
      <c r="C46" s="355"/>
      <c r="D46" s="355"/>
      <c r="E46" s="355"/>
    </row>
    <row r="47" spans="1:5" ht="18" customHeight="1" thickBot="1" x14ac:dyDescent="0.3">
      <c r="A47" s="235"/>
      <c r="B47" s="252"/>
      <c r="C47" s="252"/>
      <c r="D47" s="252"/>
      <c r="E47" s="262"/>
    </row>
    <row r="48" spans="1:5" ht="18" customHeight="1" thickBot="1" x14ac:dyDescent="0.3">
      <c r="A48" s="278" t="s">
        <v>47</v>
      </c>
      <c r="B48" s="371"/>
      <c r="C48" s="366" t="s">
        <v>105</v>
      </c>
      <c r="D48" s="367">
        <v>6.8000000000000005E-2</v>
      </c>
      <c r="E48" s="369"/>
    </row>
    <row r="49" spans="1:5" ht="18" customHeight="1" thickBot="1" x14ac:dyDescent="0.3">
      <c r="A49" s="235"/>
      <c r="B49" s="372"/>
      <c r="C49" s="355"/>
      <c r="D49" s="368"/>
      <c r="E49" s="370"/>
    </row>
    <row r="50" spans="1:5" ht="18" customHeight="1" thickBot="1" x14ac:dyDescent="0.3">
      <c r="A50" s="373"/>
      <c r="B50" s="374"/>
      <c r="C50" s="374"/>
      <c r="D50" s="374"/>
      <c r="E50" s="375"/>
    </row>
    <row r="51" spans="1:5" ht="18" customHeight="1" thickBot="1" x14ac:dyDescent="0.3">
      <c r="A51" s="356" t="s">
        <v>48</v>
      </c>
      <c r="B51" s="235" t="s">
        <v>106</v>
      </c>
      <c r="C51" s="366" t="s">
        <v>105</v>
      </c>
      <c r="D51" s="249">
        <v>2.4E-2</v>
      </c>
      <c r="E51" s="369"/>
    </row>
    <row r="52" spans="1:5" ht="18" customHeight="1" thickBot="1" x14ac:dyDescent="0.3">
      <c r="A52" s="357"/>
      <c r="B52" s="235" t="s">
        <v>107</v>
      </c>
      <c r="C52" s="355"/>
      <c r="D52" s="249">
        <v>5.0000000000000001E-3</v>
      </c>
      <c r="E52" s="370"/>
    </row>
    <row r="53" spans="1:5" ht="18" customHeight="1" thickBot="1" x14ac:dyDescent="0.3">
      <c r="A53" s="358"/>
      <c r="B53" s="250" t="s">
        <v>119</v>
      </c>
      <c r="C53" s="252"/>
      <c r="D53" s="251">
        <f>SUM(D51:D52)</f>
        <v>2.9000000000000001E-2</v>
      </c>
      <c r="E53" s="262"/>
    </row>
    <row r="54" spans="1:5" ht="18" customHeight="1" thickBot="1" x14ac:dyDescent="0.3">
      <c r="A54" s="235"/>
      <c r="B54" s="252"/>
      <c r="C54" s="252"/>
      <c r="D54" s="252"/>
      <c r="E54" s="262"/>
    </row>
    <row r="55" spans="1:5" ht="18" customHeight="1" thickBot="1" x14ac:dyDescent="0.3">
      <c r="A55" s="278" t="s">
        <v>49</v>
      </c>
      <c r="B55" s="354"/>
      <c r="C55" s="355"/>
      <c r="D55" s="355"/>
      <c r="E55" s="355"/>
    </row>
    <row r="56" spans="1:5" ht="18" customHeight="1" thickBot="1" x14ac:dyDescent="0.3">
      <c r="A56" s="235"/>
      <c r="B56" s="252"/>
      <c r="C56" s="252"/>
      <c r="D56" s="252"/>
      <c r="E56" s="262"/>
    </row>
    <row r="57" spans="1:5" ht="18" customHeight="1" thickBot="1" x14ac:dyDescent="0.3">
      <c r="A57" s="278" t="s">
        <v>50</v>
      </c>
      <c r="B57" s="235"/>
      <c r="C57" s="253"/>
      <c r="D57" s="258"/>
      <c r="E57" s="232"/>
    </row>
    <row r="58" spans="1:5" ht="18" customHeight="1" thickBot="1" x14ac:dyDescent="0.3">
      <c r="A58" s="235"/>
      <c r="B58" s="235"/>
      <c r="C58" s="235"/>
      <c r="D58" s="362" t="s">
        <v>51</v>
      </c>
      <c r="E58" s="363"/>
    </row>
    <row r="59" spans="1:5" ht="18" customHeight="1" thickBot="1" x14ac:dyDescent="0.3">
      <c r="A59" s="235"/>
      <c r="B59" s="235"/>
      <c r="C59" s="235"/>
      <c r="D59" s="364" t="s">
        <v>122</v>
      </c>
      <c r="E59" s="365"/>
    </row>
    <row r="60" spans="1:5" ht="26.25" customHeight="1" thickBot="1" x14ac:dyDescent="0.3">
      <c r="A60" s="263"/>
      <c r="B60" s="264"/>
      <c r="C60" s="265"/>
      <c r="D60" s="279" t="s">
        <v>52</v>
      </c>
      <c r="E60" s="280" t="s">
        <v>111</v>
      </c>
    </row>
    <row r="61" spans="1:5" ht="61.5" customHeight="1" thickBot="1" x14ac:dyDescent="0.3">
      <c r="A61" s="225"/>
      <c r="B61" s="266"/>
      <c r="C61" s="266"/>
      <c r="D61" s="267" t="s">
        <v>123</v>
      </c>
      <c r="E61" s="268" t="s">
        <v>124</v>
      </c>
    </row>
  </sheetData>
  <mergeCells count="38">
    <mergeCell ref="A1:E1"/>
    <mergeCell ref="A36:A44"/>
    <mergeCell ref="A20:A21"/>
    <mergeCell ref="B20:B21"/>
    <mergeCell ref="C20:C21"/>
    <mergeCell ref="D20:D21"/>
    <mergeCell ref="E20:E21"/>
    <mergeCell ref="A22:A25"/>
    <mergeCell ref="A30:A32"/>
    <mergeCell ref="C8:E8"/>
    <mergeCell ref="A4:A5"/>
    <mergeCell ref="B4:B5"/>
    <mergeCell ref="C4:C5"/>
    <mergeCell ref="D4:D5"/>
    <mergeCell ref="E4:E5"/>
    <mergeCell ref="H5:H7"/>
    <mergeCell ref="I5:I7"/>
    <mergeCell ref="J5:J7"/>
    <mergeCell ref="K5:K7"/>
    <mergeCell ref="L5:L7"/>
    <mergeCell ref="B55:E55"/>
    <mergeCell ref="D58:E58"/>
    <mergeCell ref="D59:E59"/>
    <mergeCell ref="A51:A53"/>
    <mergeCell ref="C48:C49"/>
    <mergeCell ref="D48:D49"/>
    <mergeCell ref="E48:E49"/>
    <mergeCell ref="C51:C52"/>
    <mergeCell ref="E51:E52"/>
    <mergeCell ref="B48:B49"/>
    <mergeCell ref="A50:E50"/>
    <mergeCell ref="A6:E6"/>
    <mergeCell ref="A13:E13"/>
    <mergeCell ref="B46:E46"/>
    <mergeCell ref="A16:A19"/>
    <mergeCell ref="A10:E10"/>
    <mergeCell ref="A12:E12"/>
    <mergeCell ref="C9:E9"/>
  </mergeCells>
  <pageMargins left="0" right="0" top="0" bottom="0" header="0" footer="0"/>
  <pageSetup paperSize="9" orientation="landscape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3437F-017A-4A9E-9743-19AC8346FD87}">
  <dimension ref="A1:K46"/>
  <sheetViews>
    <sheetView zoomScale="90" zoomScaleNormal="90" workbookViewId="0">
      <selection activeCell="I19" sqref="I19"/>
    </sheetView>
  </sheetViews>
  <sheetFormatPr baseColWidth="10" defaultRowHeight="12" x14ac:dyDescent="0.25"/>
  <cols>
    <col min="1" max="1" width="46.28515625" style="1" customWidth="1"/>
    <col min="2" max="2" width="16" style="1" customWidth="1"/>
    <col min="3" max="3" width="14.140625" style="1" customWidth="1"/>
    <col min="4" max="4" width="14.7109375" style="1" customWidth="1"/>
    <col min="5" max="5" width="14.28515625" style="1" bestFit="1" customWidth="1"/>
    <col min="6" max="6" width="13.85546875" style="1" bestFit="1" customWidth="1"/>
    <col min="7" max="7" width="21.7109375" style="1" bestFit="1" customWidth="1"/>
    <col min="8" max="8" width="13.28515625" style="1" bestFit="1" customWidth="1"/>
    <col min="9" max="9" width="15.28515625" style="1" bestFit="1" customWidth="1"/>
    <col min="10" max="16384" width="11.42578125" style="1"/>
  </cols>
  <sheetData>
    <row r="1" spans="1:7" ht="18" x14ac:dyDescent="0.25">
      <c r="A1" s="23" t="s">
        <v>54</v>
      </c>
      <c r="B1" s="24"/>
      <c r="C1" s="24"/>
      <c r="D1" s="24"/>
      <c r="E1" s="24"/>
    </row>
    <row r="2" spans="1:7" ht="15" thickBot="1" x14ac:dyDescent="0.3">
      <c r="C2" s="25"/>
      <c r="D2" s="25"/>
      <c r="E2" s="25"/>
      <c r="F2" s="25"/>
    </row>
    <row r="3" spans="1:7" ht="24" customHeight="1" thickBot="1" x14ac:dyDescent="0.3">
      <c r="A3" s="45" t="s">
        <v>1</v>
      </c>
      <c r="B3" s="46">
        <v>1700</v>
      </c>
      <c r="C3" s="28"/>
      <c r="D3" s="28"/>
      <c r="E3" s="28"/>
      <c r="F3" s="28"/>
    </row>
    <row r="4" spans="1:7" ht="18" customHeight="1" x14ac:dyDescent="0.25">
      <c r="A4" s="47"/>
      <c r="B4" s="48" t="s">
        <v>2</v>
      </c>
      <c r="C4" s="48" t="s">
        <v>3</v>
      </c>
      <c r="D4" s="48" t="s">
        <v>4</v>
      </c>
      <c r="E4" s="49" t="s">
        <v>5</v>
      </c>
      <c r="F4" s="50" t="s">
        <v>6</v>
      </c>
    </row>
    <row r="5" spans="1:7" ht="18" customHeight="1" x14ac:dyDescent="0.25">
      <c r="A5" s="51"/>
      <c r="B5" s="30"/>
      <c r="C5" s="30"/>
      <c r="D5" s="30"/>
      <c r="E5" s="52"/>
      <c r="F5" s="53"/>
    </row>
    <row r="6" spans="1:7" ht="17.25" customHeight="1" x14ac:dyDescent="0.25">
      <c r="A6" s="7" t="s">
        <v>55</v>
      </c>
      <c r="B6" s="9"/>
      <c r="C6" s="31">
        <v>7.4999999999999997E-3</v>
      </c>
      <c r="D6" s="9"/>
      <c r="E6" s="11">
        <v>0.12889999999999999</v>
      </c>
      <c r="F6" s="54"/>
    </row>
    <row r="7" spans="1:7" ht="17.25" customHeight="1" x14ac:dyDescent="0.25">
      <c r="A7" s="7" t="s">
        <v>56</v>
      </c>
      <c r="B7" s="9"/>
      <c r="C7" s="31">
        <v>0</v>
      </c>
      <c r="D7" s="9"/>
      <c r="E7" s="11">
        <v>8.5500000000000007E-2</v>
      </c>
      <c r="F7" s="54"/>
    </row>
    <row r="8" spans="1:7" ht="17.25" customHeight="1" x14ac:dyDescent="0.25">
      <c r="A8" s="7" t="s">
        <v>56</v>
      </c>
      <c r="B8" s="9"/>
      <c r="C8" s="31">
        <v>4.0000000000000001E-3</v>
      </c>
      <c r="D8" s="9"/>
      <c r="E8" s="11">
        <v>1.9E-2</v>
      </c>
      <c r="F8" s="54"/>
    </row>
    <row r="9" spans="1:7" ht="17.25" customHeight="1" x14ac:dyDescent="0.25">
      <c r="A9" s="7" t="s">
        <v>57</v>
      </c>
      <c r="B9" s="9"/>
      <c r="C9" s="33"/>
      <c r="D9" s="34"/>
      <c r="E9" s="55">
        <v>0.01</v>
      </c>
      <c r="F9" s="54"/>
    </row>
    <row r="10" spans="1:7" ht="17.25" customHeight="1" x14ac:dyDescent="0.25">
      <c r="A10" s="7" t="s">
        <v>58</v>
      </c>
      <c r="B10" s="9"/>
      <c r="C10" s="33"/>
      <c r="D10" s="34"/>
      <c r="E10" s="11">
        <v>3.4500000000000003E-2</v>
      </c>
      <c r="F10" s="54"/>
    </row>
    <row r="11" spans="1:7" ht="17.25" customHeight="1" x14ac:dyDescent="0.25">
      <c r="A11" s="7" t="s">
        <v>59</v>
      </c>
      <c r="B11" s="9"/>
      <c r="C11" s="33"/>
      <c r="D11" s="34"/>
      <c r="E11" s="11">
        <v>1E-3</v>
      </c>
      <c r="F11" s="54"/>
    </row>
    <row r="12" spans="1:7" ht="17.25" customHeight="1" x14ac:dyDescent="0.25">
      <c r="A12" s="7" t="s">
        <v>60</v>
      </c>
      <c r="B12" s="9"/>
      <c r="C12" s="33"/>
      <c r="D12" s="34"/>
      <c r="E12" s="11">
        <v>3.0000000000000001E-3</v>
      </c>
      <c r="F12" s="54"/>
    </row>
    <row r="13" spans="1:7" ht="17.25" customHeight="1" x14ac:dyDescent="0.25">
      <c r="A13" s="7" t="s">
        <v>61</v>
      </c>
      <c r="B13" s="9"/>
      <c r="C13" s="33"/>
      <c r="D13" s="34"/>
      <c r="E13" s="11">
        <v>2.5000000000000001E-2</v>
      </c>
      <c r="F13" s="54"/>
    </row>
    <row r="14" spans="1:7" ht="17.25" customHeight="1" x14ac:dyDescent="0.25">
      <c r="A14" s="7" t="s">
        <v>9</v>
      </c>
      <c r="B14" s="9"/>
      <c r="C14" s="31">
        <v>2.4E-2</v>
      </c>
      <c r="D14" s="9"/>
      <c r="F14" s="56"/>
      <c r="G14" s="37"/>
    </row>
    <row r="15" spans="1:7" ht="17.25" customHeight="1" x14ac:dyDescent="0.25">
      <c r="A15" s="7" t="s">
        <v>10</v>
      </c>
      <c r="B15" s="9"/>
      <c r="C15" s="31">
        <v>5.0999999999999997E-2</v>
      </c>
      <c r="D15" s="9"/>
      <c r="E15" s="57"/>
      <c r="F15" s="56"/>
    </row>
    <row r="16" spans="1:7" ht="17.25" customHeight="1" x14ac:dyDescent="0.25">
      <c r="A16" s="7" t="s">
        <v>11</v>
      </c>
      <c r="B16" s="9"/>
      <c r="C16" s="31">
        <v>5.0000000000000001E-3</v>
      </c>
      <c r="D16" s="9"/>
      <c r="E16" s="57"/>
      <c r="F16" s="56"/>
    </row>
    <row r="17" spans="1:11" ht="17.25" customHeight="1" x14ac:dyDescent="0.25">
      <c r="A17" s="7" t="s">
        <v>12</v>
      </c>
      <c r="B17" s="9"/>
      <c r="C17" s="8"/>
      <c r="D17" s="9"/>
      <c r="E17" s="10">
        <v>1.6000000000000001E-4</v>
      </c>
      <c r="F17" s="54"/>
    </row>
    <row r="18" spans="1:11" ht="17.25" customHeight="1" x14ac:dyDescent="0.25">
      <c r="A18" s="7" t="s">
        <v>13</v>
      </c>
      <c r="B18" s="9"/>
      <c r="C18" s="8"/>
      <c r="D18" s="9"/>
      <c r="E18" s="11">
        <v>1E-4</v>
      </c>
      <c r="F18" s="58"/>
    </row>
    <row r="19" spans="1:11" ht="17.25" customHeight="1" x14ac:dyDescent="0.25">
      <c r="A19" s="7" t="s">
        <v>62</v>
      </c>
      <c r="B19" s="30"/>
      <c r="C19" s="33"/>
      <c r="D19" s="33"/>
      <c r="E19" s="59"/>
      <c r="F19" s="60"/>
    </row>
    <row r="20" spans="1:11" ht="17.25" customHeight="1" x14ac:dyDescent="0.25">
      <c r="A20" s="29" t="s">
        <v>14</v>
      </c>
      <c r="B20" s="9"/>
      <c r="C20" s="33"/>
      <c r="D20" s="33"/>
      <c r="E20" s="57"/>
      <c r="F20" s="60"/>
    </row>
    <row r="21" spans="1:11" ht="17.25" customHeight="1" x14ac:dyDescent="0.25">
      <c r="A21" s="7" t="s">
        <v>63</v>
      </c>
      <c r="B21" s="9"/>
      <c r="C21" s="31">
        <v>2.4E-2</v>
      </c>
      <c r="D21" s="9"/>
      <c r="E21" s="11">
        <v>0.04</v>
      </c>
      <c r="F21" s="54"/>
    </row>
    <row r="22" spans="1:11" ht="17.25" customHeight="1" x14ac:dyDescent="0.25">
      <c r="A22" s="7" t="s">
        <v>64</v>
      </c>
      <c r="B22" s="34"/>
      <c r="C22" s="33"/>
      <c r="D22" s="34"/>
      <c r="E22" s="11">
        <v>2E-3</v>
      </c>
      <c r="F22" s="54"/>
      <c r="G22" s="61"/>
      <c r="H22" s="61"/>
      <c r="I22" s="61"/>
    </row>
    <row r="23" spans="1:11" ht="17.25" customHeight="1" x14ac:dyDescent="0.25">
      <c r="A23" s="29" t="s">
        <v>15</v>
      </c>
      <c r="B23" s="9"/>
      <c r="C23" s="33"/>
      <c r="D23" s="34"/>
      <c r="E23" s="57"/>
      <c r="F23" s="56"/>
      <c r="G23" s="61"/>
      <c r="H23" s="61"/>
      <c r="I23" s="61"/>
    </row>
    <row r="24" spans="1:11" ht="17.25" customHeight="1" x14ac:dyDescent="0.25">
      <c r="A24" s="7" t="s">
        <v>65</v>
      </c>
      <c r="B24" s="9"/>
      <c r="C24" s="31">
        <v>3.1E-2</v>
      </c>
      <c r="D24" s="9"/>
      <c r="E24" s="11">
        <v>4.65E-2</v>
      </c>
      <c r="F24" s="54"/>
      <c r="G24" s="61"/>
      <c r="H24" s="62"/>
      <c r="I24" s="61"/>
    </row>
    <row r="25" spans="1:11" ht="17.25" customHeight="1" x14ac:dyDescent="0.25">
      <c r="A25" s="7" t="s">
        <v>66</v>
      </c>
      <c r="B25" s="63"/>
      <c r="C25" s="31">
        <v>8.0000000000000002E-3</v>
      </c>
      <c r="D25" s="9"/>
      <c r="E25" s="11">
        <v>1.2E-2</v>
      </c>
      <c r="F25" s="54"/>
      <c r="G25" s="61"/>
      <c r="H25" s="62"/>
      <c r="I25" s="61"/>
    </row>
    <row r="26" spans="1:11" ht="17.25" customHeight="1" x14ac:dyDescent="0.25">
      <c r="A26" s="64" t="s">
        <v>19</v>
      </c>
      <c r="B26" s="9"/>
      <c r="C26" s="65">
        <v>9.4999999999999998E-3</v>
      </c>
      <c r="D26" s="63"/>
      <c r="E26" s="66">
        <v>1.9E-2</v>
      </c>
      <c r="F26" s="32"/>
      <c r="H26" s="62"/>
    </row>
    <row r="27" spans="1:11" ht="17.25" customHeight="1" x14ac:dyDescent="0.25">
      <c r="A27" s="7" t="s">
        <v>67</v>
      </c>
      <c r="B27" s="9"/>
      <c r="C27" s="31">
        <v>7.4999999999999997E-3</v>
      </c>
      <c r="D27" s="9"/>
      <c r="E27" s="11">
        <v>1.2500000000000001E-2</v>
      </c>
      <c r="F27" s="67"/>
      <c r="H27" s="62"/>
      <c r="I27" s="62"/>
      <c r="J27" s="62"/>
      <c r="K27" s="62"/>
    </row>
    <row r="28" spans="1:11" ht="17.25" customHeight="1" x14ac:dyDescent="0.25">
      <c r="A28" s="7" t="s">
        <v>68</v>
      </c>
      <c r="B28" s="9"/>
      <c r="C28" s="31">
        <v>2.4E-2</v>
      </c>
      <c r="D28" s="9"/>
      <c r="E28" s="68"/>
      <c r="F28" s="67"/>
      <c r="H28" s="62"/>
      <c r="I28" s="62"/>
      <c r="J28" s="62"/>
      <c r="K28" s="62"/>
    </row>
    <row r="29" spans="1:11" ht="17.25" customHeight="1" x14ac:dyDescent="0.25">
      <c r="A29" s="7" t="s">
        <v>69</v>
      </c>
      <c r="B29" s="9"/>
      <c r="C29" s="31">
        <v>5.0999999999999997E-2</v>
      </c>
      <c r="D29" s="9"/>
      <c r="E29" s="68"/>
      <c r="F29" s="67"/>
      <c r="H29" s="62"/>
      <c r="I29" s="62"/>
      <c r="J29" s="62"/>
      <c r="K29" s="62"/>
    </row>
    <row r="30" spans="1:11" ht="17.25" customHeight="1" x14ac:dyDescent="0.25">
      <c r="A30" s="7" t="s">
        <v>70</v>
      </c>
      <c r="B30" s="38"/>
      <c r="C30" s="31">
        <v>5.0000000000000001E-3</v>
      </c>
      <c r="D30" s="9"/>
      <c r="E30" s="68"/>
      <c r="F30" s="67"/>
      <c r="H30" s="62"/>
      <c r="I30" s="62"/>
      <c r="J30" s="62"/>
      <c r="K30" s="62"/>
    </row>
    <row r="31" spans="1:11" ht="17.25" customHeight="1" x14ac:dyDescent="0.25">
      <c r="A31" s="36" t="s">
        <v>27</v>
      </c>
      <c r="B31" s="38"/>
      <c r="C31" s="30"/>
      <c r="D31" s="39"/>
      <c r="E31" s="69"/>
      <c r="F31" s="70"/>
      <c r="H31" s="62"/>
      <c r="I31" s="62"/>
      <c r="J31" s="62"/>
      <c r="K31" s="62"/>
    </row>
    <row r="32" spans="1:11" ht="17.25" customHeight="1" x14ac:dyDescent="0.25">
      <c r="A32" s="36"/>
      <c r="B32" s="38"/>
      <c r="C32" s="30"/>
      <c r="D32" s="39"/>
      <c r="E32" s="71"/>
      <c r="F32" s="72"/>
      <c r="H32" s="62"/>
      <c r="I32" s="62"/>
      <c r="J32" s="62"/>
      <c r="K32" s="62"/>
    </row>
    <row r="33" spans="1:11" ht="17.25" customHeight="1" x14ac:dyDescent="0.25">
      <c r="A33" s="29" t="s">
        <v>71</v>
      </c>
      <c r="B33" s="9"/>
      <c r="C33" s="30"/>
      <c r="D33" s="39"/>
      <c r="E33" s="71"/>
      <c r="F33" s="72"/>
      <c r="H33" s="62"/>
      <c r="I33" s="62"/>
      <c r="J33" s="62"/>
      <c r="K33" s="62"/>
    </row>
    <row r="34" spans="1:11" ht="17.25" customHeight="1" x14ac:dyDescent="0.25">
      <c r="A34" s="7" t="s">
        <v>25</v>
      </c>
      <c r="B34" s="9"/>
      <c r="C34" s="31"/>
      <c r="D34" s="9"/>
      <c r="E34" s="11">
        <v>6.7999999999999996E-3</v>
      </c>
      <c r="F34" s="67"/>
      <c r="H34" s="62"/>
      <c r="I34" s="62"/>
      <c r="J34" s="62"/>
      <c r="K34" s="62"/>
    </row>
    <row r="35" spans="1:11" ht="17.25" customHeight="1" x14ac:dyDescent="0.25">
      <c r="A35" s="7" t="s">
        <v>72</v>
      </c>
      <c r="B35" s="9"/>
      <c r="C35" s="31"/>
      <c r="D35" s="9"/>
      <c r="E35" s="11">
        <v>5.4999999999999997E-3</v>
      </c>
      <c r="F35" s="67"/>
      <c r="H35" s="62"/>
      <c r="I35" s="62"/>
      <c r="J35" s="62"/>
      <c r="K35" s="62"/>
    </row>
    <row r="36" spans="1:11" ht="17.25" customHeight="1" x14ac:dyDescent="0.25">
      <c r="A36" s="36"/>
      <c r="B36" s="38"/>
      <c r="C36" s="30"/>
      <c r="D36" s="39"/>
      <c r="E36" s="71"/>
      <c r="F36" s="72"/>
    </row>
    <row r="37" spans="1:11" ht="17.25" customHeight="1" x14ac:dyDescent="0.25">
      <c r="A37" s="36" t="s">
        <v>73</v>
      </c>
      <c r="B37" s="73"/>
      <c r="C37" s="30"/>
      <c r="D37" s="39"/>
      <c r="E37" s="71"/>
      <c r="F37" s="72"/>
    </row>
    <row r="38" spans="1:11" ht="17.25" customHeight="1" thickBot="1" x14ac:dyDescent="0.3">
      <c r="A38" s="74" t="s">
        <v>74</v>
      </c>
      <c r="B38" s="75"/>
      <c r="C38" s="73"/>
      <c r="D38" s="76"/>
      <c r="E38" s="77"/>
      <c r="F38" s="78"/>
    </row>
    <row r="39" spans="1:11" ht="17.25" customHeight="1" thickBot="1" x14ac:dyDescent="0.3">
      <c r="A39" s="21"/>
      <c r="B39" s="21"/>
      <c r="C39" s="75"/>
      <c r="D39" s="79"/>
      <c r="E39" s="75"/>
      <c r="F39" s="80"/>
    </row>
    <row r="40" spans="1:11" x14ac:dyDescent="0.25">
      <c r="A40" s="21"/>
      <c r="B40" s="21"/>
      <c r="C40" s="21"/>
      <c r="D40" s="21"/>
      <c r="E40" s="21"/>
      <c r="F40" s="21"/>
    </row>
    <row r="41" spans="1:11" x14ac:dyDescent="0.25">
      <c r="A41" s="21"/>
      <c r="B41" s="21"/>
      <c r="C41" s="21"/>
      <c r="D41" s="21"/>
      <c r="E41" s="21"/>
      <c r="F41" s="21"/>
    </row>
    <row r="42" spans="1:11" x14ac:dyDescent="0.25">
      <c r="A42" s="21"/>
      <c r="B42" s="21"/>
      <c r="C42" s="21"/>
      <c r="D42" s="21"/>
      <c r="E42" s="21"/>
      <c r="F42" s="21"/>
    </row>
    <row r="43" spans="1:11" x14ac:dyDescent="0.25">
      <c r="A43" s="21"/>
      <c r="B43" s="21"/>
      <c r="C43" s="21"/>
      <c r="D43" s="21"/>
      <c r="E43" s="21"/>
      <c r="F43" s="21"/>
    </row>
    <row r="44" spans="1:11" x14ac:dyDescent="0.25">
      <c r="A44" s="21"/>
      <c r="B44" s="21"/>
      <c r="C44" s="21"/>
      <c r="D44" s="21"/>
      <c r="E44" s="21"/>
      <c r="F44" s="21"/>
    </row>
    <row r="45" spans="1:11" x14ac:dyDescent="0.25">
      <c r="A45" s="21"/>
      <c r="B45" s="21"/>
      <c r="C45" s="21"/>
      <c r="D45" s="21"/>
      <c r="E45" s="21"/>
      <c r="F45" s="21"/>
    </row>
    <row r="46" spans="1:11" x14ac:dyDescent="0.25">
      <c r="A46" s="21"/>
      <c r="C46" s="21"/>
      <c r="D46" s="21"/>
      <c r="E46" s="21"/>
      <c r="F46" s="21"/>
    </row>
  </sheetData>
  <pageMargins left="0" right="0" top="0" bottom="0" header="0" footer="0"/>
  <pageSetup paperSize="9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Bulletin non-cadre</vt:lpstr>
      <vt:lpstr> bulletin simplif non-cadre</vt:lpstr>
      <vt:lpstr> bulletin cadre</vt:lpstr>
      <vt:lpstr>bulletin cadre simplifié</vt:lpstr>
      <vt:lpstr>Décomposition non-cadre</vt:lpstr>
      <vt:lpstr>Décomposition cadre</vt:lpstr>
      <vt:lpstr> enonce NC</vt:lpstr>
      <vt:lpstr>' bulletin cadre'!_Toc409093540</vt:lpstr>
      <vt:lpstr>' bulletin simplif non-cadre'!_Toc409093540</vt:lpstr>
      <vt:lpstr>' enonce NC'!_Toc409093540</vt:lpstr>
      <vt:lpstr>'Bulletin non-cadre'!_Toc409093540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henry</dc:creator>
  <cp:lastModifiedBy>ARKHOS</cp:lastModifiedBy>
  <cp:lastPrinted>2018-01-31T09:55:16Z</cp:lastPrinted>
  <dcterms:created xsi:type="dcterms:W3CDTF">2017-10-11T09:58:25Z</dcterms:created>
  <dcterms:modified xsi:type="dcterms:W3CDTF">2018-02-01T17:40:03Z</dcterms:modified>
</cp:coreProperties>
</file>